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 tabRatio="601"/>
  </bookViews>
  <sheets>
    <sheet name="Приложение 1" sheetId="7" r:id="rId1"/>
  </sheets>
  <definedNames>
    <definedName name="_xlnm.Print_Titles" localSheetId="0">'Приложение 1'!$27:$27</definedName>
    <definedName name="_xlnm.Print_Area" localSheetId="0">'Приложение 1'!$A$1:$AK$125</definedName>
  </definedNames>
  <calcPr calcId="152511"/>
</workbook>
</file>

<file path=xl/calcChain.xml><?xml version="1.0" encoding="utf-8"?>
<calcChain xmlns="http://schemas.openxmlformats.org/spreadsheetml/2006/main">
  <c r="AH66" i="7" l="1"/>
  <c r="AJ70" i="7"/>
  <c r="AE68" i="7"/>
  <c r="AJ68" i="7"/>
  <c r="AE69" i="7"/>
  <c r="AI66" i="7" l="1"/>
  <c r="AJ54" i="7"/>
  <c r="AH29" i="7" l="1"/>
  <c r="AF29" i="7"/>
  <c r="AJ62" i="7"/>
  <c r="AJ53" i="7"/>
  <c r="AI53" i="7"/>
  <c r="AH53" i="7"/>
  <c r="AG53" i="7"/>
  <c r="AF53" i="7"/>
  <c r="AE53" i="7"/>
  <c r="AD53" i="7"/>
  <c r="AF85" i="7" l="1"/>
  <c r="AF84" i="7" s="1"/>
  <c r="AF78" i="7"/>
  <c r="AH85" i="7"/>
  <c r="AG85" i="7"/>
  <c r="AI78" i="7"/>
  <c r="AH78" i="7"/>
  <c r="AG78" i="7"/>
  <c r="AJ50" i="7"/>
  <c r="AH35" i="7"/>
  <c r="AG35" i="7"/>
  <c r="AF35" i="7"/>
  <c r="AJ52" i="7"/>
  <c r="AJ51" i="7"/>
  <c r="AR24" i="7" l="1"/>
  <c r="AQ24" i="7"/>
  <c r="AQ39" i="7"/>
  <c r="AR45" i="7"/>
  <c r="AT74" i="7" l="1"/>
  <c r="AS90" i="7"/>
  <c r="AE58" i="7"/>
  <c r="AE47" i="7"/>
  <c r="AS24" i="7" l="1"/>
  <c r="AT90" i="7"/>
  <c r="AE73" i="7" l="1"/>
  <c r="AM70" i="7" s="1"/>
  <c r="AE72" i="7"/>
  <c r="AE66" i="7" s="1"/>
  <c r="AJ69" i="7" l="1"/>
  <c r="AJ75" i="7"/>
  <c r="AF72" i="7" l="1"/>
  <c r="AF66" i="7" s="1"/>
  <c r="AE44" i="7" l="1"/>
  <c r="AE40" i="7"/>
  <c r="AE35" i="7" s="1"/>
  <c r="AJ71" i="7" l="1"/>
  <c r="AD43" i="7" l="1"/>
  <c r="AD90" i="7" l="1"/>
  <c r="AD89" i="7"/>
  <c r="AJ89" i="7" s="1"/>
  <c r="AD91" i="7"/>
  <c r="AD73" i="7"/>
  <c r="AJ73" i="7" s="1"/>
  <c r="AJ91" i="7" l="1"/>
  <c r="AG66" i="7" l="1"/>
  <c r="AE80" i="7" l="1"/>
  <c r="AE78" i="7" l="1"/>
  <c r="AE65" i="7" s="1"/>
  <c r="AM68" i="7"/>
  <c r="AJ111" i="7"/>
  <c r="AD72" i="7" l="1"/>
  <c r="AJ72" i="7" s="1"/>
  <c r="AD70" i="7"/>
  <c r="AD85" i="7" l="1"/>
  <c r="AD66" i="7"/>
  <c r="AD47" i="7"/>
  <c r="AD44" i="7"/>
  <c r="AD40" i="7"/>
  <c r="AD35" i="7" l="1"/>
  <c r="AJ100" i="7"/>
  <c r="AI99" i="7"/>
  <c r="AI97" i="7" s="1"/>
  <c r="AH97" i="7"/>
  <c r="AG97" i="7"/>
  <c r="AJ98" i="7"/>
  <c r="AI98" i="7"/>
  <c r="AH98" i="7"/>
  <c r="AG98" i="7"/>
  <c r="AF98" i="7"/>
  <c r="AE98" i="7"/>
  <c r="AD98" i="7"/>
  <c r="AJ97" i="7" l="1"/>
  <c r="AJ99" i="7"/>
  <c r="AJ92" i="7"/>
  <c r="AJ42" i="7"/>
  <c r="AJ66" i="7" l="1"/>
  <c r="AE57" i="7"/>
  <c r="AF57" i="7" s="1"/>
  <c r="AJ31" i="7"/>
  <c r="AI85" i="7"/>
  <c r="AE63" i="7"/>
  <c r="AJ64" i="7"/>
  <c r="AJ59" i="7"/>
  <c r="AD84" i="7"/>
  <c r="AE88" i="7"/>
  <c r="AF88" i="7" s="1"/>
  <c r="AG88" i="7" s="1"/>
  <c r="AH88" i="7" s="1"/>
  <c r="AI88" i="7" s="1"/>
  <c r="AJ88" i="7" s="1"/>
  <c r="AE87" i="7"/>
  <c r="AF87" i="7" s="1"/>
  <c r="AG87" i="7" s="1"/>
  <c r="AH87" i="7" s="1"/>
  <c r="AI87" i="7" s="1"/>
  <c r="AJ87" i="7" s="1"/>
  <c r="AE86" i="7"/>
  <c r="AF86" i="7" s="1"/>
  <c r="AG86" i="7" s="1"/>
  <c r="AH86" i="7" s="1"/>
  <c r="AI86" i="7" s="1"/>
  <c r="AJ86" i="7" s="1"/>
  <c r="AE95" i="7"/>
  <c r="AF95" i="7" s="1"/>
  <c r="AG95" i="7" s="1"/>
  <c r="AH95" i="7" s="1"/>
  <c r="AI95" i="7" s="1"/>
  <c r="AE96" i="7"/>
  <c r="AF96" i="7" s="1"/>
  <c r="AG96" i="7" s="1"/>
  <c r="AH96" i="7" s="1"/>
  <c r="AI96" i="7" s="1"/>
  <c r="AE94" i="7"/>
  <c r="AF94" i="7" s="1"/>
  <c r="AG94" i="7" s="1"/>
  <c r="AH94" i="7" s="1"/>
  <c r="AI94" i="7" s="1"/>
  <c r="AD78" i="7"/>
  <c r="AD65" i="7" s="1"/>
  <c r="AI84" i="7" l="1"/>
  <c r="AF54" i="7"/>
  <c r="AE54" i="7"/>
  <c r="AG57" i="7"/>
  <c r="AH57" i="7" s="1"/>
  <c r="AF56" i="7"/>
  <c r="AG84" i="7"/>
  <c r="AH84" i="7"/>
  <c r="AE84" i="7"/>
  <c r="AJ55" i="7"/>
  <c r="AJ90" i="7"/>
  <c r="AD34" i="7"/>
  <c r="AJ84" i="7" l="1"/>
  <c r="AI57" i="7"/>
  <c r="AJ33" i="7" s="1"/>
  <c r="AG56" i="7"/>
  <c r="AG54" i="7"/>
  <c r="AJ85" i="7"/>
  <c r="AJ58" i="7"/>
  <c r="AI35" i="7"/>
  <c r="AJ57" i="7" l="1"/>
  <c r="AI63" i="7"/>
  <c r="AI54" i="7" s="1"/>
  <c r="AJ30" i="7" s="1"/>
  <c r="AH54" i="7"/>
  <c r="AH56" i="7"/>
  <c r="AF65" i="7"/>
  <c r="AE34" i="7" l="1"/>
  <c r="AI56" i="7"/>
  <c r="AF34" i="7"/>
  <c r="AG65" i="7"/>
  <c r="AF28" i="7" l="1"/>
  <c r="AJ35" i="7"/>
  <c r="AJ32" i="7"/>
  <c r="AJ56" i="7"/>
  <c r="AG34" i="7"/>
  <c r="AH65" i="7"/>
  <c r="AJ80" i="7"/>
  <c r="AG28" i="7" l="1"/>
  <c r="AG29" i="7"/>
  <c r="AI34" i="7"/>
  <c r="AE28" i="7"/>
  <c r="AJ96" i="7"/>
  <c r="AJ95" i="7"/>
  <c r="AJ94" i="7"/>
  <c r="AJ82" i="7"/>
  <c r="AD28" i="7"/>
  <c r="AJ47" i="7"/>
  <c r="AJ44" i="7"/>
  <c r="AJ43" i="7"/>
  <c r="AJ41" i="7"/>
  <c r="AI65" i="7" l="1"/>
  <c r="AJ65" i="7" s="1"/>
  <c r="AJ78" i="7"/>
  <c r="AH34" i="7"/>
  <c r="AJ34" i="7" s="1"/>
  <c r="AJ40" i="7"/>
  <c r="AI28" i="7" l="1"/>
  <c r="AH28" i="7"/>
  <c r="AJ28" i="7" l="1"/>
</calcChain>
</file>

<file path=xl/sharedStrings.xml><?xml version="1.0" encoding="utf-8"?>
<sst xmlns="http://schemas.openxmlformats.org/spreadsheetml/2006/main" count="615" uniqueCount="173">
  <si>
    <t>Гкал</t>
  </si>
  <si>
    <t>к муниципальной программе города Твери</t>
  </si>
  <si>
    <t>ед.</t>
  </si>
  <si>
    <t>тыс. руб.</t>
  </si>
  <si>
    <t>Наименование показателя</t>
  </si>
  <si>
    <t>Единица измерения</t>
  </si>
  <si>
    <t>Годы</t>
  </si>
  <si>
    <t>%</t>
  </si>
  <si>
    <t>Программа</t>
  </si>
  <si>
    <t>Подпрограмма</t>
  </si>
  <si>
    <t>Задача</t>
  </si>
  <si>
    <t>тыс.руб.</t>
  </si>
  <si>
    <t>куб.м.</t>
  </si>
  <si>
    <t>06.0.0000</t>
  </si>
  <si>
    <t>значение</t>
  </si>
  <si>
    <t>год  достижения</t>
  </si>
  <si>
    <t xml:space="preserve">Коды бюджетной классификации </t>
  </si>
  <si>
    <t>Целевое (суммарное) значение показателя</t>
  </si>
  <si>
    <t>классификация целевой статьи расхода бюджета</t>
  </si>
  <si>
    <t>раздел</t>
  </si>
  <si>
    <t>подраздел</t>
  </si>
  <si>
    <t>код исполнителя программы</t>
  </si>
  <si>
    <t>0</t>
  </si>
  <si>
    <t>6</t>
  </si>
  <si>
    <t>1</t>
  </si>
  <si>
    <t>2</t>
  </si>
  <si>
    <t>3</t>
  </si>
  <si>
    <t>4</t>
  </si>
  <si>
    <t>5</t>
  </si>
  <si>
    <t>(наименование муниципальной  программы)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</si>
  <si>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</si>
  <si>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Принятые обозначения и сокращения:</t>
  </si>
  <si>
    <t>1. Программа - муниципальная  программа города Твери</t>
  </si>
  <si>
    <t xml:space="preserve">2. Подпрограмма  - подпрограмма муниципальной  программы  города Твери </t>
  </si>
  <si>
    <t>КОСГУ</t>
  </si>
  <si>
    <t>15</t>
  </si>
  <si>
    <t>км</t>
  </si>
  <si>
    <t>тыс. КВт. ч.</t>
  </si>
  <si>
    <r>
      <t>06.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.0000</t>
    </r>
  </si>
  <si>
    <r>
      <t>06.1.0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</si>
  <si>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r>
      <t>06.1.010</t>
    </r>
    <r>
      <rPr>
        <b/>
        <sz val="10"/>
        <rFont val="Times New Roman"/>
        <family val="1"/>
        <charset val="204"/>
      </rPr>
      <t>1</t>
    </r>
  </si>
  <si>
    <r>
      <t>06.1.010</t>
    </r>
    <r>
      <rPr>
        <b/>
        <sz val="10"/>
        <rFont val="Times New Roman"/>
        <family val="1"/>
        <charset val="204"/>
      </rPr>
      <t>2</t>
    </r>
  </si>
  <si>
    <r>
      <t>06.1.0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</si>
  <si>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r>
      <t>06.1.020</t>
    </r>
    <r>
      <rPr>
        <b/>
        <sz val="10"/>
        <rFont val="Times New Roman"/>
        <family val="1"/>
        <charset val="204"/>
      </rPr>
      <t>1</t>
    </r>
  </si>
  <si>
    <r>
      <t>06.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.0000</t>
    </r>
  </si>
  <si>
    <r>
      <t>06.2.0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</si>
  <si>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r>
      <t>06.2.0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</si>
  <si>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r>
      <t>06.</t>
    </r>
    <r>
      <rPr>
        <b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.0000</t>
    </r>
  </si>
  <si>
    <r>
      <t>06.3.020</t>
    </r>
    <r>
      <rPr>
        <b/>
        <sz val="10"/>
        <rFont val="Times New Roman"/>
        <family val="1"/>
        <charset val="204"/>
      </rPr>
      <t>1</t>
    </r>
  </si>
  <si>
    <r>
      <t>06.3.0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</si>
  <si>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t>да - 1                  нет - 0</t>
  </si>
  <si>
    <t>4. ЦТП - центральный тепловой пункт</t>
  </si>
  <si>
    <t>5. ТУ - тепловой узел</t>
  </si>
  <si>
    <t>6. ПСД - проектно-сметная документация</t>
  </si>
  <si>
    <t>7. ПИР - проектно-изыскательские работы</t>
  </si>
  <si>
    <r>
      <t>Цель 1  «</t>
    </r>
    <r>
      <rPr>
        <sz val="10"/>
        <rFont val="Times New Roman"/>
        <family val="1"/>
        <charset val="204"/>
      </rPr>
      <t>Повышение уровня и качества коммунального обслуживания населения, степени устойчивости и надежности функционирования коммунальных систем жизнеобеспечения населения на территории муниципального образования город Тверь»</t>
    </r>
  </si>
  <si>
    <r>
      <t xml:space="preserve">Подпрограмма 1 </t>
    </r>
    <r>
      <rPr>
        <sz val="10"/>
        <rFont val="Times New Roman"/>
        <family val="1"/>
        <charset val="204"/>
      </rPr>
      <t>«Повышение надежности функционирования коммунальной инфраструктуры муниципального образования городской округ город Тверь»</t>
    </r>
  </si>
  <si>
    <r>
      <t>Мероприятие 1.02 «</t>
    </r>
    <r>
      <rPr>
        <sz val="10"/>
        <rFont val="Times New Roman"/>
        <family val="1"/>
        <charset val="204"/>
      </rPr>
      <t>Содержание и обслуживание бесхозяйных газопроводов и сооружений на них»</t>
    </r>
  </si>
  <si>
    <r>
      <t xml:space="preserve">Мероприятие 2.01  </t>
    </r>
    <r>
      <rPr>
        <sz val="10"/>
        <rFont val="Times New Roman"/>
        <family val="1"/>
        <charset val="204"/>
      </rPr>
      <t xml:space="preserve"> «Подготовка коммунального хозяйства города к новому отопительному сезону»</t>
    </r>
  </si>
  <si>
    <r>
      <t>Подпрограмма 2</t>
    </r>
    <r>
      <rPr>
        <sz val="10"/>
        <rFont val="Times New Roman"/>
        <family val="1"/>
        <charset val="204"/>
      </rPr>
      <t xml:space="preserve"> «Развитие коммунальной инфраструктуры муниципального образования городской округ город Тверь»</t>
    </r>
  </si>
  <si>
    <r>
      <t>Мероприятие 2.01 «</t>
    </r>
    <r>
      <rPr>
        <sz val="10"/>
        <rFont val="Times New Roman"/>
        <family val="1"/>
        <charset val="204"/>
      </rPr>
      <t>Актуализация схемы теплоснабжения в административных границах муниципального образования городского округа город Тверь на период до 2028 года»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</si>
  <si>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теплоснабжения муниципального образования»</t>
    </r>
  </si>
  <si>
    <r>
      <t xml:space="preserve">Мероприятие 2.02 </t>
    </r>
    <r>
      <rPr>
        <sz val="10"/>
        <rFont val="Times New Roman"/>
        <family val="1"/>
        <charset val="204"/>
      </rPr>
      <t>«Актуализация схемы коммунального водоснабжения и водоотведения муниципального образования городского округа город Тверь  до 2027 года»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</si>
  <si>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коммунального водоснабжения и водоотведения муниципального образования»</t>
    </r>
  </si>
  <si>
    <r>
      <t>Подпрограмма 3</t>
    </r>
    <r>
      <rPr>
        <sz val="10"/>
        <rFont val="Times New Roman"/>
        <family val="1"/>
        <charset val="204"/>
      </rPr>
      <t xml:space="preserve"> «Повышение энергетической эффективности коммунальной инфраструктуры муниципального образования городской округ город Тверь»</t>
    </r>
  </si>
  <si>
    <r>
      <t xml:space="preserve">Административное мероприятие 1.02 </t>
    </r>
    <r>
      <rPr>
        <sz val="10"/>
        <rFont val="Times New Roman"/>
        <family val="1"/>
        <charset val="204"/>
      </rPr>
      <t xml:space="preserve"> «Мониторинг аварийности и потерь в тепловых, электрических и водопроводных сетях»</t>
    </r>
  </si>
  <si>
    <t>16</t>
  </si>
  <si>
    <t>17</t>
  </si>
  <si>
    <t>код вида расходов</t>
  </si>
  <si>
    <t>Ответственный исполнитель муниципальной программы города Твери: департамент жилищно-коммунального хозяйства, жилищной политики и строительства администрации города Твери</t>
  </si>
  <si>
    <t>3. Департамент ЖКХ и строительства  - департамент жилищно-коммунального хозяйства, жилищной политики и строительства администрации города Твери</t>
  </si>
  <si>
    <t>«Коммунальное хозяйство города Твери» на 2021 -2026 годы</t>
  </si>
  <si>
    <t>«Коммунальное хозяйство города Твери» на 2021-2026 годы</t>
  </si>
  <si>
    <r>
      <t>Показатель 1 «</t>
    </r>
    <r>
      <rPr>
        <sz val="10"/>
        <rFont val="Times New Roman"/>
        <family val="1"/>
        <charset val="204"/>
      </rPr>
      <t>Протяженность замененных труб теплотрасс на трубы с пенополимерминеральной изоляцией»</t>
    </r>
  </si>
  <si>
    <r>
      <t xml:space="preserve">Показатель 2 </t>
    </r>
    <r>
      <rPr>
        <sz val="10"/>
        <rFont val="Times New Roman"/>
        <family val="1"/>
        <charset val="204"/>
      </rPr>
      <t xml:space="preserve"> «Протяженность бесхозяйных сетей теплоснабжения и горячего водоснабжения, на которые выполнена первичная техническая документация»</t>
    </r>
  </si>
  <si>
    <r>
      <t xml:space="preserve">Показатель 3 </t>
    </r>
    <r>
      <rPr>
        <sz val="10"/>
        <rFont val="Times New Roman"/>
        <family val="1"/>
        <charset val="204"/>
      </rPr>
      <t xml:space="preserve"> «Протяженность бесхозяйных сетей водоснабжения и водоотведения, на которые выполнена первичная техническая документация»</t>
    </r>
  </si>
  <si>
    <r>
      <t>06.3.0101</t>
    </r>
    <r>
      <rPr>
        <sz val="10"/>
        <rFont val="Times New Roman"/>
        <family val="1"/>
        <charset val="204"/>
      </rPr>
      <t/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</si>
  <si>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отключений услуги отопления у потребителей в отопительный период из-за технологических нарушений на муниципальных объектах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</si>
  <si>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отключений услуги водоснабжения у потребителей из-за технологических нарушений на муниципальных объектах водоснабжения»</t>
    </r>
  </si>
  <si>
    <r>
      <t xml:space="preserve">Показатель 3 </t>
    </r>
    <r>
      <rPr>
        <sz val="10"/>
        <rFont val="Times New Roman"/>
        <family val="1"/>
        <charset val="204"/>
      </rPr>
      <t>«Количество отключений услуги водоотведения у потребителей из-за технологических нарушений на муниципальных объектах водоотведения»</t>
    </r>
  </si>
  <si>
    <r>
      <t xml:space="preserve">Показатель 4 </t>
    </r>
    <r>
      <rPr>
        <sz val="10"/>
        <rFont val="Times New Roman"/>
        <family val="1"/>
        <charset val="204"/>
      </rPr>
      <t>«Количество отключений услуги электроснабжения у потребителей из-за технологических нарушений на муниципальных объектах электроснабжения»</t>
    </r>
  </si>
  <si>
    <r>
      <t>Мероприятие 1.03 «</t>
    </r>
    <r>
      <rPr>
        <sz val="10"/>
        <rFont val="Times New Roman"/>
        <family val="1"/>
        <charset val="204"/>
      </rPr>
      <t>Содержание и обслуживание муниципальных объектов газоснабжения»</t>
    </r>
  </si>
  <si>
    <r>
      <t xml:space="preserve">Мероприятие 1.01 </t>
    </r>
    <r>
      <rPr>
        <sz val="10"/>
        <rFont val="Times New Roman"/>
        <family val="1"/>
        <charset val="204"/>
      </rPr>
      <t>«Изготовление первичной технической документации на бесхозяйные сети тепло-, электро-, водоснабжения и водоотведения»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</si>
  <si>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бесхозяйных сетей газоснабжения, находящихся на обслуживании в специализированной организации»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</si>
  <si>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муниципальных сетей газоснабжения, находящихся на обслуживании в специализированной организации»</t>
    </r>
  </si>
  <si>
    <r>
      <t xml:space="preserve">Показатель 1 </t>
    </r>
    <r>
      <rPr>
        <sz val="10"/>
        <rFont val="Times New Roman"/>
        <family val="1"/>
        <charset val="204"/>
      </rPr>
      <t xml:space="preserve"> «Протяженность бесхозяйных сетей электроснабжения, на которые выполнена первичная техническая документация»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</si>
  <si>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аварий на  бесхозяйных газопроводах и сооружениях на них»</t>
    </r>
  </si>
  <si>
    <r>
      <t>Задача 2  «</t>
    </r>
    <r>
      <rPr>
        <sz val="10"/>
        <rFont val="Times New Roman"/>
        <family val="1"/>
        <charset val="204"/>
      </rPr>
      <t>Снижение количества отключений услуг тепло-, водо-, электроснабжения и водоотведения»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</si>
  <si>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отремонтированных объектов теплоснабжения (ЦТП и ТУ)»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</si>
  <si>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выданных ресурсоснабжающим организациям паспортов готовности к отопительному сезону»</t>
    </r>
  </si>
  <si>
    <r>
      <t xml:space="preserve">Показатель 1 </t>
    </r>
    <r>
      <rPr>
        <sz val="10"/>
        <rFont val="Times New Roman"/>
        <family val="1"/>
        <charset val="204"/>
      </rPr>
      <t>«Возможность разработки и согласования инвестиционных программ ресурсоснабжающих организаций»</t>
    </r>
  </si>
  <si>
    <t>Характеристика муниципальной программы города Твери</t>
  </si>
  <si>
    <r>
      <t>Показатель 2</t>
    </r>
    <r>
      <rPr>
        <sz val="10"/>
        <rFont val="Times New Roman"/>
        <family val="1"/>
        <charset val="204"/>
      </rPr>
      <t xml:space="preserve"> «Процент ЦТП в городе Твери с системой открытого водоразбора».</t>
    </r>
  </si>
  <si>
    <r>
      <t xml:space="preserve">Задача 1  </t>
    </r>
    <r>
      <rPr>
        <sz val="10"/>
        <rFont val="Times New Roman"/>
        <family val="1"/>
        <charset val="204"/>
      </rPr>
      <t>«Реконструкция и модернизация объектов коммунальной инфраструктуры (системы тепло-, водо, электроснабжения и водоотведения)»</t>
    </r>
  </si>
  <si>
    <t>м</t>
  </si>
  <si>
    <r>
      <t xml:space="preserve">Показатель 1 </t>
    </r>
    <r>
      <rPr>
        <sz val="10"/>
        <rFont val="Times New Roman"/>
        <family val="1"/>
        <charset val="204"/>
      </rPr>
      <t>«Снижение объёма неочищенных сточных вод, сбрасываемых в р. Волга»</t>
    </r>
  </si>
  <si>
    <t>тыс. м3/сутки</t>
  </si>
  <si>
    <r>
      <t xml:space="preserve">Задача 1 </t>
    </r>
    <r>
      <rPr>
        <sz val="10"/>
        <rFont val="Times New Roman"/>
        <family val="1"/>
        <charset val="204"/>
      </rPr>
      <t>«Передача всех сетей тепло-, электро-, газо-, водоснабжения и водоотведения города Твери на обслуживание в специализированные организации»</t>
    </r>
  </si>
  <si>
    <r>
      <t xml:space="preserve">Показатель 1 </t>
    </r>
    <r>
      <rPr>
        <sz val="10"/>
        <rFont val="Times New Roman"/>
        <family val="1"/>
        <charset val="204"/>
      </rPr>
      <t>«Процент муниципальных сетей теплоснабжения города Твери, обслуживаемых специализированной организацией, в общем количестве муниципальных сетей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</si>
  <si>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муниципальных сетей водоснабжения и водоотведения города Твери, обслуживаемых специализированной организацией, в общем количестве муниципальных сетей водоснабжения и водоотведения»</t>
    </r>
  </si>
  <si>
    <r>
      <t xml:space="preserve">Показатель 3 </t>
    </r>
    <r>
      <rPr>
        <sz val="10"/>
        <rFont val="Times New Roman"/>
        <family val="1"/>
        <charset val="204"/>
      </rPr>
      <t>«Процент муниципальных сетей электроснабжения города Твери, обслуживаемых специализированной организацией, в общем количестве муниципальных сетей электроснабжения»</t>
    </r>
  </si>
  <si>
    <r>
      <t xml:space="preserve">Показатель 4 </t>
    </r>
    <r>
      <rPr>
        <sz val="10"/>
        <rFont val="Times New Roman"/>
        <family val="1"/>
        <charset val="204"/>
      </rPr>
      <t>«Процент муниципальных сетей газоснабжения города Твери, обслуживаемых специализированной организацией, в общем количестве муниципальных сетей газоснабжения»</t>
    </r>
  </si>
  <si>
    <r>
      <t>Показатель 1 «</t>
    </r>
    <r>
      <rPr>
        <sz val="10"/>
        <rFont val="Times New Roman"/>
        <family val="1"/>
        <charset val="204"/>
      </rPr>
      <t>Количество модернизированных (реконструированных) объектов коммунальной инфраструктуры (системы тепло-, водо, электроснабжения и водоотведения)»</t>
    </r>
  </si>
  <si>
    <t>G</t>
  </si>
  <si>
    <t>к постановлению Администрации города Твери</t>
  </si>
  <si>
    <t>«Приложение 1</t>
  </si>
  <si>
    <t>».</t>
  </si>
  <si>
    <r>
      <t xml:space="preserve">Показатель 1 </t>
    </r>
    <r>
      <rPr>
        <sz val="10"/>
        <rFont val="Times New Roman"/>
        <family val="1"/>
        <charset val="204"/>
      </rPr>
      <t xml:space="preserve"> «Доля внебюджетных средств, используемых для финансирования мероприятий по энергосбережению и повышению энергетической эффективности в общем объеме финансирования подпрограммы»</t>
    </r>
  </si>
  <si>
    <r>
      <t xml:space="preserve">Задача 2  </t>
    </r>
    <r>
      <rPr>
        <sz val="10"/>
        <rFont val="Times New Roman"/>
        <family val="1"/>
        <charset val="204"/>
      </rPr>
      <t>«Снижение количества систем горячего водоснабжения с открытым водоразбором в городе Твери»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</si>
  <si>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согласованных инвестиционных программ теплоснабжающих организаций, предусматривающих мероприятия по переводу систем горячего водоснабжения с открытого водоразбора на закрытый в городе Твери в общем количестве представленных на согласование инвестиционных программ»</t>
    </r>
  </si>
  <si>
    <r>
      <t xml:space="preserve">Показатель 1 </t>
    </r>
    <r>
      <rPr>
        <sz val="10"/>
        <rFont val="Times New Roman"/>
        <family val="1"/>
        <charset val="204"/>
      </rPr>
      <t>«Уровень износа объектов теплоснабжения города Твери»</t>
    </r>
  </si>
  <si>
    <r>
      <t xml:space="preserve">Показатель 2 </t>
    </r>
    <r>
      <rPr>
        <sz val="10"/>
        <rFont val="Times New Roman"/>
        <family val="1"/>
        <charset val="204"/>
      </rPr>
      <t>«Уровень износа объектов водоснабжения города Твери»</t>
    </r>
  </si>
  <si>
    <r>
      <t xml:space="preserve">Показатель 3 </t>
    </r>
    <r>
      <rPr>
        <sz val="10"/>
        <rFont val="Times New Roman"/>
        <family val="1"/>
        <charset val="204"/>
      </rPr>
      <t>«Уровень износа объектов водоотведения города Твери»</t>
    </r>
  </si>
  <si>
    <r>
      <t xml:space="preserve">Показатель 4 </t>
    </r>
    <r>
      <rPr>
        <sz val="10"/>
        <rFont val="Times New Roman"/>
        <family val="1"/>
        <charset val="204"/>
      </rPr>
      <t>«Уровень износа объектов электроснабжения города Твери»</t>
    </r>
  </si>
  <si>
    <r>
      <t>Административное мероприятие 3.02 «</t>
    </r>
    <r>
      <rPr>
        <sz val="10"/>
        <rFont val="Times New Roman"/>
        <family val="1"/>
        <charset val="204"/>
      </rPr>
      <t>Стимулирование производителей и потребителей энергетических ресурсов, организаций, осуществляющих подачу энергетических ресурсов, проводить мероприятия по энергосбережению, повышению энергетической эффективности и сокращению потерь энергетических ресурсов»</t>
    </r>
  </si>
  <si>
    <r>
      <t xml:space="preserve">Административное мероприятие 2.02 </t>
    </r>
    <r>
      <rPr>
        <sz val="10"/>
        <rFont val="Times New Roman"/>
        <family val="1"/>
        <charset val="204"/>
      </rPr>
      <t>«Согласование инвестиционных программ теплоснабжающих организаций, предусматривающих мероприятия по переводу систем горячего водоснабжения с открытого водоразбора на закрытый в городе Твери»</t>
    </r>
  </si>
  <si>
    <r>
      <t xml:space="preserve">Мероприятие 2.01 </t>
    </r>
    <r>
      <rPr>
        <sz val="10"/>
        <rFont val="Times New Roman"/>
        <family val="1"/>
        <charset val="204"/>
      </rPr>
      <t xml:space="preserve"> «Реконструкция ЦТП города Твери с переводом на систему закрытого водоразбора»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</si>
  <si>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реконструированных ЦТП в городе Твери с переводом на систему закрытого водоразбора».</t>
    </r>
  </si>
  <si>
    <r>
      <t xml:space="preserve">Показатель 1 </t>
    </r>
    <r>
      <rPr>
        <sz val="10"/>
        <rFont val="Times New Roman"/>
        <family val="1"/>
        <charset val="204"/>
      </rPr>
      <t>«Процент ЦТП с системой открытого водоразбора в общем количестве ЦТП в городе Твери»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</si>
  <si>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аварий на муниципальных газопроводах и сооружениях на них»</t>
    </r>
  </si>
  <si>
    <r>
      <t>Показатель 1 «</t>
    </r>
    <r>
      <rPr>
        <sz val="10"/>
        <rFont val="Times New Roman"/>
        <family val="1"/>
        <charset val="204"/>
      </rPr>
      <t>Фактический объем потерь электрической энергии при ее передаче по распределительным сетям»</t>
    </r>
  </si>
  <si>
    <r>
      <t>Показатель 2 «</t>
    </r>
    <r>
      <rPr>
        <sz val="10"/>
        <rFont val="Times New Roman"/>
        <family val="1"/>
        <charset val="204"/>
      </rPr>
      <t>Фактический объем потерь тепловой энергии при ее передаче по распределительным сетям»</t>
    </r>
  </si>
  <si>
    <r>
      <t>Показатель 3 «</t>
    </r>
    <r>
      <rPr>
        <sz val="10"/>
        <rFont val="Times New Roman"/>
        <family val="1"/>
        <charset val="204"/>
      </rPr>
      <t>Фактический объем потерь воды при ее передаче по распределительным сетям»</t>
    </r>
  </si>
  <si>
    <r>
      <t xml:space="preserve">Задача 1 </t>
    </r>
    <r>
      <rPr>
        <sz val="10"/>
        <rFont val="Times New Roman"/>
        <family val="1"/>
        <charset val="204"/>
      </rPr>
      <t>«Снижение потерь в процессе производства и передачи энергоресурсов»</t>
    </r>
  </si>
  <si>
    <r>
      <t xml:space="preserve">Мероприятие 1.01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(софинансирование за счет средств городского бюджета)</t>
    </r>
  </si>
  <si>
    <r>
      <t xml:space="preserve">Мероприятие 1.01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(за счет средств городского бюджета)</t>
    </r>
  </si>
  <si>
    <t>9</t>
  </si>
  <si>
    <t>S</t>
  </si>
  <si>
    <t>7</t>
  </si>
  <si>
    <t>F</t>
  </si>
  <si>
    <r>
      <t>Показатель 1</t>
    </r>
    <r>
      <rPr>
        <sz val="10"/>
        <rFont val="Times New Roman"/>
        <family val="1"/>
        <charset val="204"/>
      </rPr>
      <t xml:space="preserve">  «Протяженность построенных водопроводных сетей диаметром 800 мм в г. Твери»</t>
    </r>
  </si>
  <si>
    <t xml:space="preserve">А.С. Беркутова </t>
  </si>
  <si>
    <r>
      <t xml:space="preserve">Мероприятие 1.01 </t>
    </r>
    <r>
      <rPr>
        <sz val="10"/>
        <rFont val="Times New Roman"/>
        <family val="1"/>
        <charset val="204"/>
      </rPr>
      <t>«Модернизация нитки водовода от Тверецкого водозабора до дюкера Восточного моста с Ду 600 на Ду 800, протяжённость 7500 м» (за счет средств городского бюджета)</t>
    </r>
  </si>
  <si>
    <r>
      <t xml:space="preserve">Мероприятие 1.02 </t>
    </r>
    <r>
      <rPr>
        <sz val="10"/>
        <rFont val="Times New Roman"/>
        <family val="1"/>
        <charset val="204"/>
      </rPr>
      <t>«Реконструкция блока биологической очистки очистных сооружений канализации г. Твери» (за счет средств городского бюджета)</t>
    </r>
  </si>
  <si>
    <t>ед</t>
  </si>
  <si>
    <r>
      <t xml:space="preserve">Задача 2   </t>
    </r>
    <r>
      <rPr>
        <sz val="10"/>
        <rFont val="Times New Roman"/>
        <family val="1"/>
        <charset val="204"/>
      </rPr>
      <t>«Обеспечение своевременной актуализации схем теплоснабжения, водоснабжения и водоотведения муниципального образования город Тверь»</t>
    </r>
  </si>
  <si>
    <t>шт</t>
  </si>
  <si>
    <t>32-19-43 (2854)</t>
  </si>
  <si>
    <t>гор</t>
  </si>
  <si>
    <t>обл</t>
  </si>
  <si>
    <r>
      <t xml:space="preserve">Мероприятие 1.01 </t>
    </r>
    <r>
      <rPr>
        <sz val="10"/>
        <rFont val="Times New Roman"/>
        <family val="1"/>
        <charset val="204"/>
      </rPr>
      <t>«Модернизация нитки водовода от Тверецкого водозабора до дюкера Восточного моста с Ду 600 на Ду 800, протяжённость 7500 м» (за счет средств федерального и областного бюджетов)</t>
    </r>
  </si>
  <si>
    <r>
      <t xml:space="preserve">Мероприятие 1.02 </t>
    </r>
    <r>
      <rPr>
        <sz val="10"/>
        <rFont val="Times New Roman"/>
        <family val="1"/>
        <charset val="204"/>
      </rPr>
      <t>«Реконструкция блока биологической очистки очистных сооружений канализации г. Твери» (за счет средств федерального и областного бюджетов)</t>
    </r>
  </si>
  <si>
    <t>жилищной политики и строительства администрации города Твери</t>
  </si>
  <si>
    <r>
      <t xml:space="preserve">Задача 3  </t>
    </r>
    <r>
      <rPr>
        <sz val="10"/>
        <rFont val="Times New Roman"/>
        <family val="1"/>
        <charset val="204"/>
      </rPr>
      <t>«Повышение энергетической эффективности, снижение объема потребления ресурсов на муниципальных объектах»</t>
    </r>
  </si>
  <si>
    <r>
      <t>Показатель 1 «</t>
    </r>
    <r>
      <rPr>
        <sz val="10"/>
        <rFont val="Times New Roman"/>
        <family val="1"/>
        <charset val="204"/>
      </rPr>
      <t>Процент муниципальных объектов города Твери, оснащенных приборами учета тепловой энергии»</t>
    </r>
  </si>
  <si>
    <r>
      <t>Показатель 2 «</t>
    </r>
    <r>
      <rPr>
        <sz val="10"/>
        <rFont val="Times New Roman"/>
        <family val="1"/>
        <charset val="204"/>
      </rPr>
      <t>Процент муниципальных объектов города Твери, оснащенных приборами учёта холодной воды»</t>
    </r>
  </si>
  <si>
    <r>
      <t>Показатель 3 «</t>
    </r>
    <r>
      <rPr>
        <sz val="10"/>
        <rFont val="Times New Roman"/>
        <family val="1"/>
        <charset val="204"/>
      </rPr>
      <t>Процент муниципальных объектов города Твери, оснащенных приборами учёта горячей воды»</t>
    </r>
  </si>
  <si>
    <r>
      <t>Показатель 4 «</t>
    </r>
    <r>
      <rPr>
        <sz val="10"/>
        <rFont val="Times New Roman"/>
        <family val="1"/>
        <charset val="204"/>
      </rPr>
      <t>Количество муниципальных объектов с оборудованной  автоматической системой контроля управления энергоресурсов»</t>
    </r>
  </si>
  <si>
    <r>
      <t xml:space="preserve">Административное мероприятие 3.01 </t>
    </r>
    <r>
      <rPr>
        <sz val="10"/>
        <rFont val="Times New Roman"/>
        <family val="1"/>
        <charset val="204"/>
      </rPr>
      <t xml:space="preserve"> «Оснащение приборами учета энергоресурсов введенных в эксплуатацию муниципальных объектов и внедрение автоматической системы контроля управления энергоресурсами»</t>
    </r>
  </si>
  <si>
    <r>
      <t>Показатель 1 «</t>
    </r>
    <r>
      <rPr>
        <sz val="10"/>
        <rFont val="Times New Roman"/>
        <family val="1"/>
        <charset val="204"/>
      </rPr>
      <t>Доля введенных в эксплуатацию муниципальных объектов, оснащенных приборами учета тепловой энергии»</t>
    </r>
  </si>
  <si>
    <r>
      <t>Показатель 2 «</t>
    </r>
    <r>
      <rPr>
        <sz val="10"/>
        <rFont val="Times New Roman"/>
        <family val="1"/>
        <charset val="204"/>
      </rPr>
      <t>Количество введенных в эксплуатацию муниципальных объектов, оснащенных приборами учета холодной воды»</t>
    </r>
  </si>
  <si>
    <r>
      <t>Показатель 3 «</t>
    </r>
    <r>
      <rPr>
        <sz val="10"/>
        <rFont val="Times New Roman"/>
        <family val="1"/>
        <charset val="204"/>
      </rPr>
      <t>Количество введенных в эксплуатацию муниципальных объектов, оснащенных приборами учёта горячей воды»</t>
    </r>
  </si>
  <si>
    <r>
      <t xml:space="preserve">Показатель 3 </t>
    </r>
    <r>
      <rPr>
        <sz val="10"/>
        <rFont val="Times New Roman"/>
        <family val="1"/>
        <charset val="204"/>
      </rPr>
      <t>«Протяженность отремонтированных  муниципальных тепловых сетей»</t>
    </r>
  </si>
  <si>
    <r>
      <t xml:space="preserve">Показатель 1 </t>
    </r>
    <r>
      <rPr>
        <sz val="10"/>
        <rFont val="Times New Roman"/>
        <family val="1"/>
        <charset val="204"/>
      </rPr>
      <t>«Разработанная проектно-сметная документация для строительства объектов инженерной инфраструктуры»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</si>
  <si>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земельных участков под индивидуальное жилищное строительство, для которых развивается внешняя инженерная инфраструктура»</t>
    </r>
  </si>
  <si>
    <r>
      <t xml:space="preserve">Мероприятие 1.01  </t>
    </r>
    <r>
      <rPr>
        <sz val="10"/>
        <color theme="1"/>
        <rFont val="Times New Roman"/>
        <family val="1"/>
        <charset val="204"/>
      </rPr>
      <t>«Проведение капитального ремонта объектов теплоэнергетических комплексов города Твери с использованием энергоэффективных технологий» (за счет субсидии из областного бюджета)</t>
    </r>
  </si>
  <si>
    <r>
      <t xml:space="preserve">Показатель 2 </t>
    </r>
    <r>
      <rPr>
        <sz val="10"/>
        <rFont val="Times New Roman"/>
        <family val="1"/>
        <charset val="204"/>
      </rPr>
      <t xml:space="preserve"> «Количество заключенных энергосервисных контрактов»</t>
    </r>
  </si>
  <si>
    <t xml:space="preserve">Начальник департамента жилищно-коммунального  хозяйства, </t>
  </si>
  <si>
    <t>Д.Н. Арестов</t>
  </si>
  <si>
    <r>
      <t>Мероприятие 1.03</t>
    </r>
    <r>
      <rPr>
        <sz val="10"/>
        <rFont val="Times New Roman"/>
        <family val="1"/>
        <charset val="204"/>
      </rPr>
      <t xml:space="preserve"> «Обеспечение инженерной инфраструктурой земельных участков, подлежащих предоставлению для жилищного строительства семьям, имеющим трех и более детей в районе с. Бурашево Бурашевского сельского поселения Калининского района Тверской области (в т.ч. ПИР)»</t>
    </r>
  </si>
  <si>
    <t>эл</t>
  </si>
  <si>
    <t>теп сет</t>
  </si>
  <si>
    <t>вод канал</t>
  </si>
  <si>
    <t>06.1.0102</t>
  </si>
  <si>
    <r>
      <t>06.1.020</t>
    </r>
    <r>
      <rPr>
        <b/>
        <sz val="10"/>
        <rFont val="Times New Roman"/>
        <family val="1"/>
        <charset val="204"/>
      </rPr>
      <t>2</t>
    </r>
  </si>
  <si>
    <r>
      <t>Мероприятие 2.03  «</t>
    </r>
    <r>
      <rPr>
        <sz val="10"/>
        <rFont val="Times New Roman"/>
        <family val="1"/>
        <charset val="204"/>
      </rPr>
      <t>Капитальный ремонт муниципальных сетей теплоснабжения в городе Твери»</t>
    </r>
  </si>
  <si>
    <r>
      <t xml:space="preserve">Показатель 1  </t>
    </r>
    <r>
      <rPr>
        <sz val="10"/>
        <rFont val="Times New Roman"/>
        <family val="1"/>
        <charset val="204"/>
      </rPr>
      <t>«Количество отключений потребителей на муниципальных сетях теплоснабжения»</t>
    </r>
  </si>
  <si>
    <r>
      <t xml:space="preserve">Показатель 2  </t>
    </r>
    <r>
      <rPr>
        <sz val="10"/>
        <rFont val="Times New Roman"/>
        <family val="1"/>
        <charset val="204"/>
      </rPr>
      <t>«Протяженность отремонтированных муниципальных сетей теплоснабжения»</t>
    </r>
  </si>
  <si>
    <t>Приложение 1</t>
  </si>
  <si>
    <r>
      <t xml:space="preserve">Мероприятие 1.04 </t>
    </r>
    <r>
      <rPr>
        <sz val="10"/>
        <color rgb="FF0070C0"/>
        <rFont val="Times New Roman"/>
        <family val="1"/>
        <charset val="204"/>
      </rPr>
      <t>«Содержание и обслуживание бесхозяйных обектов теплоснабжения, водоснабжения и водоотведения»</t>
    </r>
  </si>
  <si>
    <r>
      <t xml:space="preserve">Показатель 1 </t>
    </r>
    <r>
      <rPr>
        <sz val="10"/>
        <color rgb="FF0070C0"/>
        <rFont val="Times New Roman"/>
        <family val="1"/>
        <charset val="204"/>
      </rPr>
      <t xml:space="preserve"> «Протяженность отремонтированных бесхозяйных сетей теплоснабжения»</t>
    </r>
  </si>
  <si>
    <r>
      <t xml:space="preserve">Показатель 2 </t>
    </r>
    <r>
      <rPr>
        <sz val="10"/>
        <color rgb="FF0070C0"/>
        <rFont val="Times New Roman"/>
        <family val="1"/>
        <charset val="204"/>
      </rPr>
      <t xml:space="preserve"> «Протяженность отремонтированных бесхозяйных сетей водоснабжения и водоотведения»</t>
    </r>
  </si>
  <si>
    <t>«03» ноября 2022 № 1105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</si>
</sst>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"/>
    <numFmt numFmtId="166" formatCode="0.0"/>
    <numFmt numFmtId="167" formatCode="0.000"/>
    <numFmt numFmtId="168" formatCode="#,##0.0_р_."/>
  </numFmts>
  <fonts count="3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1"/>
      <color rgb="FF0070C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21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 applyAlignment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 applyAlignment="1"/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0" borderId="0" xfId="0" applyFont="1" applyFill="1"/>
    <xf numFmtId="49" fontId="12" fillId="0" borderId="0" xfId="0" applyNumberFormat="1" applyFont="1" applyFill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1" fontId="11" fillId="0" borderId="0" xfId="0" applyNumberFormat="1" applyFont="1" applyFill="1" applyAlignment="1">
      <alignment horizontal="right" vertical="center"/>
    </xf>
    <xf numFmtId="1" fontId="12" fillId="0" borderId="0" xfId="0" applyNumberFormat="1" applyFont="1" applyFill="1" applyBorder="1"/>
    <xf numFmtId="1" fontId="12" fillId="0" borderId="0" xfId="0" applyNumberFormat="1" applyFont="1" applyFill="1"/>
    <xf numFmtId="1" fontId="1" fillId="0" borderId="2" xfId="0" applyNumberFormat="1" applyFont="1" applyFill="1" applyBorder="1" applyAlignment="1">
      <alignment horizontal="center" vertical="center" wrapText="1"/>
    </xf>
    <xf numFmtId="167" fontId="12" fillId="0" borderId="0" xfId="0" applyNumberFormat="1" applyFont="1" applyFill="1"/>
    <xf numFmtId="167" fontId="3" fillId="0" borderId="0" xfId="0" applyNumberFormat="1" applyFont="1" applyFill="1"/>
    <xf numFmtId="167" fontId="3" fillId="0" borderId="0" xfId="0" applyNumberFormat="1" applyFont="1" applyFill="1" applyAlignment="1">
      <alignment horizontal="left"/>
    </xf>
    <xf numFmtId="167" fontId="11" fillId="0" borderId="0" xfId="0" applyNumberFormat="1" applyFont="1" applyFill="1" applyAlignment="1">
      <alignment horizontal="left"/>
    </xf>
    <xf numFmtId="167" fontId="11" fillId="0" borderId="0" xfId="0" applyNumberFormat="1" applyFont="1" applyFill="1" applyAlignment="1">
      <alignment vertical="top" wrapText="1"/>
    </xf>
    <xf numFmtId="167" fontId="11" fillId="0" borderId="0" xfId="0" applyNumberFormat="1" applyFont="1" applyFill="1" applyAlignment="1"/>
    <xf numFmtId="167" fontId="5" fillId="0" borderId="0" xfId="0" applyNumberFormat="1" applyFont="1" applyFill="1" applyBorder="1" applyAlignment="1"/>
    <xf numFmtId="167" fontId="5" fillId="0" borderId="0" xfId="0" applyNumberFormat="1" applyFont="1" applyFill="1" applyBorder="1" applyAlignment="1">
      <alignment horizontal="center"/>
    </xf>
    <xf numFmtId="167" fontId="12" fillId="0" borderId="0" xfId="0" applyNumberFormat="1" applyFont="1" applyFill="1" applyBorder="1"/>
    <xf numFmtId="167" fontId="4" fillId="0" borderId="0" xfId="0" applyNumberFormat="1" applyFont="1" applyFill="1" applyBorder="1" applyAlignment="1"/>
    <xf numFmtId="167" fontId="5" fillId="0" borderId="0" xfId="0" applyNumberFormat="1" applyFont="1" applyFill="1" applyBorder="1" applyAlignment="1">
      <alignment horizontal="justify" vertical="top" wrapText="1"/>
    </xf>
    <xf numFmtId="167" fontId="5" fillId="0" borderId="0" xfId="0" applyNumberFormat="1" applyFont="1" applyFill="1" applyBorder="1" applyAlignment="1">
      <alignment horizontal="left" vertical="top"/>
    </xf>
    <xf numFmtId="167" fontId="1" fillId="0" borderId="2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Fill="1"/>
    <xf numFmtId="167" fontId="11" fillId="0" borderId="0" xfId="0" applyNumberFormat="1" applyFont="1" applyFill="1" applyAlignment="1">
      <alignment horizontal="right"/>
    </xf>
    <xf numFmtId="1" fontId="11" fillId="0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justify" vertical="top" wrapText="1"/>
    </xf>
    <xf numFmtId="4" fontId="5" fillId="0" borderId="0" xfId="0" applyNumberFormat="1" applyFont="1" applyFill="1" applyBorder="1" applyAlignment="1">
      <alignment horizontal="left" vertical="top"/>
    </xf>
    <xf numFmtId="167" fontId="8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2" fillId="4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Alignment="1">
      <alignment horizontal="right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166" fontId="1" fillId="5" borderId="1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/>
    <xf numFmtId="0" fontId="17" fillId="0" borderId="0" xfId="0" applyFont="1" applyFill="1"/>
    <xf numFmtId="0" fontId="18" fillId="0" borderId="0" xfId="0" applyFont="1" applyFill="1"/>
    <xf numFmtId="167" fontId="19" fillId="0" borderId="0" xfId="0" applyNumberFormat="1" applyFont="1" applyFill="1" applyAlignment="1">
      <alignment horizontal="right"/>
    </xf>
    <xf numFmtId="165" fontId="12" fillId="0" borderId="0" xfId="0" applyNumberFormat="1" applyFont="1" applyFill="1"/>
    <xf numFmtId="165" fontId="3" fillId="0" borderId="0" xfId="0" applyNumberFormat="1" applyFont="1" applyFill="1"/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/>
    <xf numFmtId="165" fontId="21" fillId="5" borderId="1" xfId="0" applyNumberFormat="1" applyFont="1" applyFill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/>
    <xf numFmtId="0" fontId="20" fillId="0" borderId="1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3" fillId="0" borderId="0" xfId="0" applyFont="1" applyFill="1"/>
    <xf numFmtId="0" fontId="10" fillId="3" borderId="3" xfId="0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6" fillId="0" borderId="0" xfId="0" applyFont="1" applyFill="1"/>
    <xf numFmtId="165" fontId="27" fillId="0" borderId="0" xfId="0" applyNumberFormat="1" applyFont="1" applyFill="1"/>
    <xf numFmtId="0" fontId="25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3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7" fontId="12" fillId="5" borderId="0" xfId="0" applyNumberFormat="1" applyFont="1" applyFill="1"/>
    <xf numFmtId="167" fontId="11" fillId="5" borderId="0" xfId="0" applyNumberFormat="1" applyFont="1" applyFill="1" applyAlignment="1">
      <alignment horizontal="left"/>
    </xf>
    <xf numFmtId="167" fontId="5" fillId="5" borderId="0" xfId="0" applyNumberFormat="1" applyFont="1" applyFill="1" applyBorder="1" applyAlignment="1">
      <alignment horizontal="center"/>
    </xf>
    <xf numFmtId="167" fontId="4" fillId="5" borderId="0" xfId="0" applyNumberFormat="1" applyFont="1" applyFill="1" applyBorder="1" applyAlignment="1"/>
    <xf numFmtId="167" fontId="5" fillId="5" borderId="0" xfId="0" applyNumberFormat="1" applyFont="1" applyFill="1" applyBorder="1" applyAlignment="1">
      <alignment horizontal="left" vertical="top"/>
    </xf>
    <xf numFmtId="4" fontId="5" fillId="5" borderId="0" xfId="0" applyNumberFormat="1" applyFont="1" applyFill="1" applyBorder="1" applyAlignment="1">
      <alignment horizontal="left" vertical="top"/>
    </xf>
    <xf numFmtId="1" fontId="11" fillId="5" borderId="2" xfId="0" applyNumberFormat="1" applyFont="1" applyFill="1" applyBorder="1" applyAlignment="1">
      <alignment horizontal="center" vertical="center"/>
    </xf>
    <xf numFmtId="1" fontId="14" fillId="5" borderId="1" xfId="0" applyNumberFormat="1" applyFont="1" applyFill="1" applyBorder="1" applyAlignment="1">
      <alignment horizontal="center" vertical="center" wrapText="1"/>
    </xf>
    <xf numFmtId="167" fontId="11" fillId="5" borderId="0" xfId="0" applyNumberFormat="1" applyFont="1" applyFill="1"/>
    <xf numFmtId="0" fontId="12" fillId="6" borderId="0" xfId="0" applyFont="1" applyFill="1"/>
    <xf numFmtId="0" fontId="24" fillId="6" borderId="7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165" fontId="34" fillId="0" borderId="1" xfId="0" applyNumberFormat="1" applyFont="1" applyFill="1" applyBorder="1" applyAlignment="1">
      <alignment horizontal="center" vertical="center" wrapText="1"/>
    </xf>
    <xf numFmtId="165" fontId="34" fillId="5" borderId="1" xfId="0" applyNumberFormat="1" applyFont="1" applyFill="1" applyBorder="1" applyAlignment="1">
      <alignment horizontal="center" vertical="center" wrapText="1"/>
    </xf>
    <xf numFmtId="166" fontId="34" fillId="0" borderId="1" xfId="0" applyNumberFormat="1" applyFont="1" applyFill="1" applyBorder="1" applyAlignment="1">
      <alignment horizontal="center" vertical="center" wrapText="1"/>
    </xf>
    <xf numFmtId="3" fontId="34" fillId="5" borderId="1" xfId="0" applyNumberFormat="1" applyFont="1" applyFill="1" applyBorder="1" applyAlignment="1">
      <alignment horizontal="center" vertical="center" wrapText="1"/>
    </xf>
    <xf numFmtId="1" fontId="34" fillId="5" borderId="1" xfId="0" applyNumberFormat="1" applyFont="1" applyFill="1" applyBorder="1" applyAlignment="1">
      <alignment horizontal="center" vertical="center" wrapText="1"/>
    </xf>
    <xf numFmtId="166" fontId="34" fillId="5" borderId="1" xfId="0" applyNumberFormat="1" applyFont="1" applyFill="1" applyBorder="1" applyAlignment="1">
      <alignment horizontal="center" vertical="center" wrapText="1"/>
    </xf>
    <xf numFmtId="1" fontId="34" fillId="0" borderId="1" xfId="0" applyNumberFormat="1" applyFont="1" applyFill="1" applyBorder="1" applyAlignment="1">
      <alignment horizontal="center" vertical="center" wrapText="1"/>
    </xf>
    <xf numFmtId="168" fontId="34" fillId="0" borderId="1" xfId="0" applyNumberFormat="1" applyFont="1" applyFill="1" applyBorder="1" applyAlignment="1">
      <alignment horizontal="center" vertical="center" wrapText="1"/>
    </xf>
    <xf numFmtId="49" fontId="34" fillId="5" borderId="1" xfId="0" applyNumberFormat="1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left" vertical="center" wrapText="1"/>
    </xf>
    <xf numFmtId="0" fontId="34" fillId="5" borderId="3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49" fontId="34" fillId="5" borderId="5" xfId="0" applyNumberFormat="1" applyFont="1" applyFill="1" applyBorder="1" applyAlignment="1">
      <alignment horizontal="center" vertical="center" wrapText="1"/>
    </xf>
    <xf numFmtId="3" fontId="34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Alignment="1">
      <alignment vertical="top" wrapText="1"/>
    </xf>
    <xf numFmtId="167" fontId="3" fillId="0" borderId="0" xfId="0" applyNumberFormat="1" applyFont="1" applyFill="1" applyAlignment="1"/>
    <xf numFmtId="167" fontId="8" fillId="0" borderId="0" xfId="0" applyNumberFormat="1" applyFont="1" applyFill="1" applyBorder="1" applyAlignment="1"/>
    <xf numFmtId="167" fontId="3" fillId="0" borderId="0" xfId="0" applyNumberFormat="1" applyFont="1" applyFill="1" applyBorder="1" applyAlignment="1"/>
    <xf numFmtId="4" fontId="8" fillId="0" borderId="0" xfId="0" applyNumberFormat="1" applyFont="1" applyFill="1" applyBorder="1" applyAlignment="1">
      <alignment horizontal="left" vertical="top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65" fontId="37" fillId="5" borderId="1" xfId="0" applyNumberFormat="1" applyFont="1" applyFill="1" applyBorder="1" applyAlignment="1">
      <alignment horizontal="center" vertical="center" wrapText="1"/>
    </xf>
    <xf numFmtId="1" fontId="37" fillId="0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165" fontId="24" fillId="5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8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5" fontId="27" fillId="3" borderId="1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6" fontId="1" fillId="0" borderId="5" xfId="0" applyNumberFormat="1" applyFont="1" applyFill="1" applyBorder="1" applyAlignment="1">
      <alignment horizontal="center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/>
    </xf>
    <xf numFmtId="167" fontId="19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5"/>
  <sheetViews>
    <sheetView tabSelected="1" view="pageBreakPreview" topLeftCell="D1" zoomScale="66" zoomScaleSheetLayoutView="66" workbookViewId="0">
      <selection activeCell="AC3" sqref="AC3"/>
    </sheetView>
  </sheetViews>
  <sheetFormatPr defaultColWidth="9.140625" defaultRowHeight="15" x14ac:dyDescent="0.25"/>
  <cols>
    <col min="1" max="1" width="3.42578125" style="10" customWidth="1"/>
    <col min="2" max="2" width="4" style="10" customWidth="1"/>
    <col min="3" max="4" width="3.5703125" style="10" customWidth="1"/>
    <col min="5" max="5" width="4" style="10" customWidth="1"/>
    <col min="6" max="6" width="5" style="10" customWidth="1"/>
    <col min="7" max="7" width="4.85546875" style="10" customWidth="1"/>
    <col min="8" max="8" width="4.28515625" style="10" customWidth="1"/>
    <col min="9" max="9" width="3.5703125" style="10" customWidth="1"/>
    <col min="10" max="10" width="4.85546875" style="10" customWidth="1"/>
    <col min="11" max="11" width="4.5703125" style="10" customWidth="1"/>
    <col min="12" max="12" width="5.28515625" style="10" customWidth="1"/>
    <col min="13" max="13" width="5.140625" style="10" customWidth="1"/>
    <col min="14" max="14" width="5.28515625" style="10" customWidth="1"/>
    <col min="15" max="15" width="0" style="10" hidden="1" customWidth="1"/>
    <col min="16" max="16" width="9.7109375" style="10" hidden="1" customWidth="1"/>
    <col min="17" max="17" width="13" style="10" hidden="1" customWidth="1"/>
    <col min="18" max="18" width="16" style="10" hidden="1" customWidth="1"/>
    <col min="19" max="19" width="11.85546875" style="10" hidden="1" customWidth="1"/>
    <col min="20" max="20" width="14.140625" style="10" hidden="1" customWidth="1"/>
    <col min="21" max="21" width="11.140625" style="11" hidden="1" customWidth="1"/>
    <col min="22" max="22" width="12.140625" style="11" hidden="1" customWidth="1"/>
    <col min="23" max="24" width="12.5703125" style="11" hidden="1" customWidth="1"/>
    <col min="25" max="25" width="4.5703125" style="11" customWidth="1"/>
    <col min="26" max="27" width="4.42578125" style="11" customWidth="1"/>
    <col min="28" max="28" width="36" style="12" customWidth="1"/>
    <col min="29" max="29" width="11.140625" style="10" customWidth="1"/>
    <col min="30" max="30" width="13.140625" style="26" customWidth="1"/>
    <col min="31" max="31" width="11.85546875" style="152" customWidth="1"/>
    <col min="32" max="32" width="13.5703125" style="26" customWidth="1"/>
    <col min="33" max="33" width="10.5703125" style="27" customWidth="1"/>
    <col min="34" max="34" width="11.85546875" style="27" customWidth="1"/>
    <col min="35" max="35" width="12.7109375" style="27" customWidth="1"/>
    <col min="36" max="36" width="12.5703125" style="26" customWidth="1"/>
    <col min="37" max="37" width="11.85546875" style="24" customWidth="1"/>
    <col min="38" max="38" width="9.140625" style="10"/>
    <col min="39" max="39" width="11" style="10" bestFit="1" customWidth="1"/>
    <col min="40" max="40" width="12.85546875" style="10" customWidth="1"/>
    <col min="41" max="41" width="13.42578125" style="10" customWidth="1"/>
    <col min="42" max="16384" width="9.140625" style="10"/>
  </cols>
  <sheetData>
    <row r="1" spans="1:37" ht="15.75" x14ac:dyDescent="0.25">
      <c r="AK1" s="21" t="s">
        <v>168</v>
      </c>
    </row>
    <row r="2" spans="1:37" ht="15.75" x14ac:dyDescent="0.25">
      <c r="AK2" s="21" t="s">
        <v>104</v>
      </c>
    </row>
    <row r="3" spans="1:37" ht="15.75" x14ac:dyDescent="0.25">
      <c r="AK3" s="21" t="s">
        <v>172</v>
      </c>
    </row>
    <row r="5" spans="1:37" ht="15.75" x14ac:dyDescent="0.25"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AD5" s="28"/>
      <c r="AE5" s="153"/>
      <c r="AG5" s="30"/>
      <c r="AH5" s="30"/>
      <c r="AI5" s="180"/>
      <c r="AK5" s="21" t="s">
        <v>105</v>
      </c>
    </row>
    <row r="6" spans="1:37" ht="15.75" x14ac:dyDescent="0.25"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D6" s="28"/>
      <c r="AE6" s="153"/>
      <c r="AG6" s="31"/>
      <c r="AH6" s="31"/>
      <c r="AI6" s="181"/>
      <c r="AJ6" s="10"/>
      <c r="AK6" s="21" t="s">
        <v>1</v>
      </c>
    </row>
    <row r="7" spans="1:37" ht="15.75" x14ac:dyDescent="0.25"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AD7" s="28"/>
      <c r="AE7" s="153"/>
      <c r="AG7" s="29"/>
      <c r="AH7" s="29"/>
      <c r="AI7" s="28"/>
      <c r="AJ7" s="10"/>
      <c r="AK7" s="21" t="s">
        <v>71</v>
      </c>
    </row>
    <row r="8" spans="1:37" ht="15.75" x14ac:dyDescent="0.25"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AD8" s="28"/>
      <c r="AE8" s="153"/>
      <c r="AG8" s="29"/>
      <c r="AH8" s="29"/>
      <c r="AI8" s="28"/>
      <c r="AJ8" s="29"/>
      <c r="AK8" s="22"/>
    </row>
    <row r="9" spans="1:37" ht="15.75" x14ac:dyDescent="0.25">
      <c r="B9" s="1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AD9" s="28"/>
      <c r="AE9" s="153"/>
      <c r="AG9" s="29"/>
      <c r="AH9" s="29"/>
      <c r="AI9" s="28"/>
      <c r="AJ9" s="29"/>
      <c r="AK9" s="22"/>
    </row>
    <row r="10" spans="1:37" s="14" customFormat="1" ht="18.75" x14ac:dyDescent="0.25">
      <c r="A10" s="204" t="s">
        <v>91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</row>
    <row r="11" spans="1:37" s="14" customFormat="1" ht="15.75" x14ac:dyDescent="0.25">
      <c r="A11" s="205" t="s">
        <v>72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</row>
    <row r="12" spans="1:37" s="14" customFormat="1" ht="15.75" x14ac:dyDescent="0.25">
      <c r="A12" s="205" t="s">
        <v>29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</row>
    <row r="13" spans="1:37" s="14" customFormat="1" ht="15.75" x14ac:dyDescent="0.25">
      <c r="A13" s="3"/>
      <c r="B13" s="216" t="s">
        <v>69</v>
      </c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3"/>
    </row>
    <row r="14" spans="1:37" s="14" customFormat="1" ht="15.75" x14ac:dyDescent="0.25">
      <c r="A14" s="3"/>
      <c r="B14" s="3"/>
      <c r="C14" s="3"/>
      <c r="D14" s="217" t="s">
        <v>30</v>
      </c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32"/>
      <c r="AE14" s="154"/>
      <c r="AF14" s="33"/>
      <c r="AG14" s="33"/>
      <c r="AH14" s="32"/>
      <c r="AI14" s="182"/>
      <c r="AJ14" s="34"/>
      <c r="AK14" s="23"/>
    </row>
    <row r="15" spans="1:37" s="14" customFormat="1" ht="18.75" x14ac:dyDescent="0.3">
      <c r="A15" s="3"/>
      <c r="B15" s="3"/>
      <c r="C15" s="3"/>
      <c r="D15" s="3"/>
      <c r="E15" s="3"/>
      <c r="F15" s="3"/>
      <c r="G15" s="3"/>
      <c r="H15" s="3"/>
      <c r="I15" s="3"/>
      <c r="AB15" s="15"/>
      <c r="AD15" s="35"/>
      <c r="AE15" s="155"/>
      <c r="AF15" s="35"/>
      <c r="AG15" s="35"/>
      <c r="AH15" s="35"/>
      <c r="AI15" s="183"/>
      <c r="AJ15" s="34"/>
      <c r="AK15" s="23"/>
    </row>
    <row r="16" spans="1:37" s="14" customFormat="1" ht="19.5" x14ac:dyDescent="0.35">
      <c r="A16" s="131" t="s">
        <v>31</v>
      </c>
      <c r="B16" s="5"/>
      <c r="C16" s="5"/>
      <c r="D16" s="5"/>
      <c r="E16" s="5"/>
      <c r="F16" s="5"/>
      <c r="G16" s="5"/>
      <c r="H16" s="5"/>
      <c r="I16" s="6"/>
      <c r="J16" s="7"/>
      <c r="K16" s="7"/>
      <c r="L16" s="7"/>
      <c r="M16" s="7"/>
      <c r="N16" s="4"/>
      <c r="O16" s="4"/>
      <c r="P16" s="4"/>
      <c r="AB16" s="15"/>
      <c r="AD16" s="36"/>
      <c r="AE16" s="156"/>
      <c r="AF16" s="37"/>
      <c r="AG16" s="37"/>
      <c r="AH16" s="37"/>
      <c r="AI16" s="80"/>
      <c r="AJ16" s="34"/>
      <c r="AK16" s="23"/>
    </row>
    <row r="17" spans="1:46" ht="15.75" x14ac:dyDescent="0.25">
      <c r="A17" s="208" t="s">
        <v>32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AD17" s="36"/>
      <c r="AE17" s="156"/>
      <c r="AF17" s="37"/>
      <c r="AG17" s="37"/>
      <c r="AH17" s="37"/>
      <c r="AI17" s="80"/>
    </row>
    <row r="18" spans="1:46" ht="15.75" x14ac:dyDescent="0.25">
      <c r="A18" s="208" t="s">
        <v>33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36"/>
      <c r="AE18" s="156"/>
      <c r="AF18" s="37"/>
      <c r="AG18" s="37"/>
      <c r="AH18" s="37"/>
      <c r="AI18" s="80"/>
    </row>
    <row r="19" spans="1:46" ht="15.75" x14ac:dyDescent="0.25">
      <c r="A19" s="129" t="s">
        <v>70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36"/>
      <c r="AE19" s="156"/>
      <c r="AF19" s="37"/>
      <c r="AG19" s="37"/>
      <c r="AH19" s="37"/>
      <c r="AI19" s="80"/>
    </row>
    <row r="20" spans="1:46" ht="15.75" x14ac:dyDescent="0.25">
      <c r="A20" s="129" t="s">
        <v>51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36"/>
      <c r="AE20" s="156"/>
      <c r="AF20" s="37"/>
      <c r="AG20" s="37"/>
      <c r="AH20" s="37"/>
      <c r="AI20" s="80"/>
    </row>
    <row r="21" spans="1:46" ht="15.75" x14ac:dyDescent="0.25">
      <c r="A21" s="129" t="s">
        <v>52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36"/>
      <c r="AE21" s="156"/>
      <c r="AF21" s="37"/>
      <c r="AG21" s="37"/>
      <c r="AH21" s="37"/>
      <c r="AI21" s="80"/>
    </row>
    <row r="22" spans="1:46" ht="15.75" x14ac:dyDescent="0.25">
      <c r="A22" s="129" t="s">
        <v>53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36"/>
      <c r="AE22" s="156"/>
      <c r="AF22" s="80"/>
      <c r="AG22" s="37"/>
      <c r="AH22" s="37"/>
      <c r="AI22" s="80"/>
    </row>
    <row r="23" spans="1:46" ht="15.75" x14ac:dyDescent="0.25">
      <c r="A23" s="129" t="s">
        <v>54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78"/>
      <c r="AE23" s="157"/>
      <c r="AF23" s="79"/>
      <c r="AG23" s="79"/>
      <c r="AH23" s="79"/>
      <c r="AI23" s="184"/>
    </row>
    <row r="24" spans="1:46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36"/>
      <c r="AE24" s="156"/>
      <c r="AF24" s="37"/>
      <c r="AG24" s="37"/>
      <c r="AH24" s="37"/>
      <c r="AI24" s="80"/>
      <c r="AQ24" s="10">
        <f>AQ39</f>
        <v>3002</v>
      </c>
      <c r="AR24" s="10">
        <f>AR45</f>
        <v>5709</v>
      </c>
      <c r="AS24" s="202">
        <f>AS90+AT74</f>
        <v>4039.8500000000004</v>
      </c>
      <c r="AT24" s="203"/>
    </row>
    <row r="25" spans="1:46" ht="33.75" customHeight="1" thickBot="1" x14ac:dyDescent="0.3">
      <c r="A25" s="209" t="s">
        <v>16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10" t="s">
        <v>4</v>
      </c>
      <c r="AC25" s="212" t="s">
        <v>5</v>
      </c>
      <c r="AD25" s="213" t="s">
        <v>6</v>
      </c>
      <c r="AE25" s="213"/>
      <c r="AF25" s="213"/>
      <c r="AG25" s="214"/>
      <c r="AH25" s="214"/>
      <c r="AI25" s="214"/>
      <c r="AJ25" s="206" t="s">
        <v>17</v>
      </c>
      <c r="AK25" s="207"/>
      <c r="AQ25" s="10" t="s">
        <v>162</v>
      </c>
      <c r="AR25" s="148" t="s">
        <v>160</v>
      </c>
      <c r="AS25" s="10" t="s">
        <v>161</v>
      </c>
      <c r="AT25" s="10" t="s">
        <v>161</v>
      </c>
    </row>
    <row r="26" spans="1:46" ht="39" customHeight="1" thickBot="1" x14ac:dyDescent="0.3">
      <c r="A26" s="209" t="s">
        <v>21</v>
      </c>
      <c r="B26" s="209"/>
      <c r="C26" s="209"/>
      <c r="D26" s="209" t="s">
        <v>19</v>
      </c>
      <c r="E26" s="209"/>
      <c r="F26" s="209" t="s">
        <v>20</v>
      </c>
      <c r="G26" s="209"/>
      <c r="H26" s="209" t="s">
        <v>18</v>
      </c>
      <c r="I26" s="209"/>
      <c r="J26" s="209"/>
      <c r="K26" s="209"/>
      <c r="L26" s="209"/>
      <c r="M26" s="209"/>
      <c r="N26" s="209"/>
      <c r="O26" s="56"/>
      <c r="P26" s="57"/>
      <c r="Q26" s="84" t="s">
        <v>8</v>
      </c>
      <c r="R26" s="84" t="s">
        <v>9</v>
      </c>
      <c r="S26" s="84" t="s">
        <v>10</v>
      </c>
      <c r="T26" s="57"/>
      <c r="U26" s="58"/>
      <c r="V26" s="58"/>
      <c r="W26" s="58"/>
      <c r="X26" s="45" t="s">
        <v>34</v>
      </c>
      <c r="Y26" s="218" t="s">
        <v>68</v>
      </c>
      <c r="Z26" s="218"/>
      <c r="AA26" s="218"/>
      <c r="AB26" s="211"/>
      <c r="AC26" s="210"/>
      <c r="AD26" s="42">
        <v>2021</v>
      </c>
      <c r="AE26" s="158">
        <v>2022</v>
      </c>
      <c r="AF26" s="43">
        <v>2023</v>
      </c>
      <c r="AG26" s="43">
        <v>2024</v>
      </c>
      <c r="AH26" s="43">
        <v>2025</v>
      </c>
      <c r="AI26" s="185">
        <v>2026</v>
      </c>
      <c r="AJ26" s="38" t="s">
        <v>14</v>
      </c>
      <c r="AK26" s="25" t="s">
        <v>15</v>
      </c>
      <c r="AQ26" s="145">
        <v>180</v>
      </c>
      <c r="AR26" s="144">
        <v>20</v>
      </c>
      <c r="AS26" s="138">
        <v>60</v>
      </c>
      <c r="AT26" s="138">
        <v>88.4</v>
      </c>
    </row>
    <row r="27" spans="1:46" s="49" customFormat="1" ht="17.25" thickBot="1" x14ac:dyDescent="0.25">
      <c r="A27" s="46">
        <v>1</v>
      </c>
      <c r="B27" s="46">
        <v>2</v>
      </c>
      <c r="C27" s="46">
        <v>3</v>
      </c>
      <c r="D27" s="46">
        <v>4</v>
      </c>
      <c r="E27" s="46">
        <v>5</v>
      </c>
      <c r="F27" s="46">
        <v>6</v>
      </c>
      <c r="G27" s="46">
        <v>7</v>
      </c>
      <c r="H27" s="46">
        <v>8</v>
      </c>
      <c r="I27" s="46">
        <v>9</v>
      </c>
      <c r="J27" s="46">
        <v>10</v>
      </c>
      <c r="K27" s="46">
        <v>11</v>
      </c>
      <c r="L27" s="46">
        <v>12</v>
      </c>
      <c r="M27" s="46">
        <v>13</v>
      </c>
      <c r="N27" s="46">
        <v>14</v>
      </c>
      <c r="O27" s="46"/>
      <c r="P27" s="46">
        <v>1</v>
      </c>
      <c r="Q27" s="46">
        <v>2</v>
      </c>
      <c r="R27" s="46">
        <v>3</v>
      </c>
      <c r="S27" s="46">
        <v>4</v>
      </c>
      <c r="T27" s="46">
        <v>5</v>
      </c>
      <c r="U27" s="47">
        <v>6</v>
      </c>
      <c r="V27" s="47">
        <v>7</v>
      </c>
      <c r="W27" s="47">
        <v>8</v>
      </c>
      <c r="X27" s="47" t="s">
        <v>35</v>
      </c>
      <c r="Y27" s="55" t="s">
        <v>35</v>
      </c>
      <c r="Z27" s="55" t="s">
        <v>66</v>
      </c>
      <c r="AA27" s="55" t="s">
        <v>67</v>
      </c>
      <c r="AB27" s="53">
        <v>18</v>
      </c>
      <c r="AC27" s="46">
        <v>19</v>
      </c>
      <c r="AD27" s="48">
        <v>20</v>
      </c>
      <c r="AE27" s="159">
        <v>21</v>
      </c>
      <c r="AF27" s="48">
        <v>22</v>
      </c>
      <c r="AG27" s="48">
        <v>23</v>
      </c>
      <c r="AH27" s="48">
        <v>24</v>
      </c>
      <c r="AI27" s="186">
        <v>25</v>
      </c>
      <c r="AJ27" s="48">
        <v>26</v>
      </c>
      <c r="AK27" s="48">
        <v>27</v>
      </c>
      <c r="AQ27" s="146">
        <v>82</v>
      </c>
      <c r="AR27" s="140">
        <v>142</v>
      </c>
      <c r="AS27" s="139">
        <v>13</v>
      </c>
      <c r="AT27" s="139">
        <v>88.7</v>
      </c>
    </row>
    <row r="28" spans="1:46" ht="28.5" customHeight="1" thickBot="1" x14ac:dyDescent="0.3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6"/>
      <c r="P28" s="67"/>
      <c r="Q28" s="67" t="s">
        <v>13</v>
      </c>
      <c r="R28" s="67"/>
      <c r="S28" s="67"/>
      <c r="T28" s="67"/>
      <c r="U28" s="68"/>
      <c r="V28" s="68"/>
      <c r="W28" s="68"/>
      <c r="X28" s="69"/>
      <c r="Y28" s="69"/>
      <c r="Z28" s="69"/>
      <c r="AA28" s="69"/>
      <c r="AB28" s="70" t="s">
        <v>72</v>
      </c>
      <c r="AC28" s="135" t="s">
        <v>3</v>
      </c>
      <c r="AD28" s="136">
        <f t="shared" ref="AD28:AI28" si="0">SUM(AD34,AD65,AD84)</f>
        <v>397324.23000000004</v>
      </c>
      <c r="AE28" s="136">
        <f t="shared" si="0"/>
        <v>317938.89999999997</v>
      </c>
      <c r="AF28" s="136">
        <f t="shared" si="0"/>
        <v>398786.40000000008</v>
      </c>
      <c r="AG28" s="136">
        <f t="shared" si="0"/>
        <v>82029.599999999991</v>
      </c>
      <c r="AH28" s="136">
        <f t="shared" si="0"/>
        <v>55573.599999999999</v>
      </c>
      <c r="AI28" s="201">
        <f t="shared" si="0"/>
        <v>397915.60000000003</v>
      </c>
      <c r="AJ28" s="136">
        <f>SUM(AD28:AI28)</f>
        <v>1649568.3300000003</v>
      </c>
      <c r="AK28" s="137">
        <v>2026</v>
      </c>
      <c r="AQ28" s="146">
        <v>60</v>
      </c>
      <c r="AR28" s="140">
        <v>142</v>
      </c>
      <c r="AS28" s="139">
        <v>53.85</v>
      </c>
      <c r="AT28" s="139">
        <v>4.3</v>
      </c>
    </row>
    <row r="29" spans="1:46" ht="111.75" customHeight="1" thickBot="1" x14ac:dyDescent="0.3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2"/>
      <c r="P29" s="17"/>
      <c r="Q29" s="17"/>
      <c r="R29" s="17"/>
      <c r="S29" s="17"/>
      <c r="T29" s="17"/>
      <c r="U29" s="16"/>
      <c r="V29" s="16"/>
      <c r="W29" s="16"/>
      <c r="X29" s="50"/>
      <c r="Y29" s="50"/>
      <c r="Z29" s="50"/>
      <c r="AA29" s="50"/>
      <c r="AB29" s="54" t="s">
        <v>55</v>
      </c>
      <c r="AC29" s="51"/>
      <c r="AD29" s="18"/>
      <c r="AE29" s="109"/>
      <c r="AF29" s="179">
        <f>AF34+AF78+AF84</f>
        <v>10659.1</v>
      </c>
      <c r="AG29" s="179">
        <f>AG34+AG78+AG84</f>
        <v>10659.1</v>
      </c>
      <c r="AH29" s="179">
        <f>AH34+AH78+AH84</f>
        <v>10659.1</v>
      </c>
      <c r="AI29" s="187"/>
      <c r="AJ29" s="39"/>
      <c r="AK29" s="19"/>
      <c r="AQ29" s="146">
        <v>640</v>
      </c>
      <c r="AR29" s="140">
        <v>60</v>
      </c>
      <c r="AS29" s="139">
        <v>24.65</v>
      </c>
      <c r="AT29" s="139">
        <v>58</v>
      </c>
    </row>
    <row r="30" spans="1:46" ht="39" customHeight="1" thickBot="1" x14ac:dyDescent="0.3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2"/>
      <c r="P30" s="17"/>
      <c r="Q30" s="17"/>
      <c r="R30" s="17"/>
      <c r="S30" s="17"/>
      <c r="T30" s="17"/>
      <c r="U30" s="16"/>
      <c r="V30" s="16"/>
      <c r="W30" s="16"/>
      <c r="X30" s="50"/>
      <c r="Y30" s="50"/>
      <c r="Z30" s="50"/>
      <c r="AA30" s="50"/>
      <c r="AB30" s="54" t="s">
        <v>110</v>
      </c>
      <c r="AC30" s="9" t="s">
        <v>7</v>
      </c>
      <c r="AD30" s="19">
        <v>82</v>
      </c>
      <c r="AE30" s="107">
        <v>82</v>
      </c>
      <c r="AF30" s="19">
        <v>82</v>
      </c>
      <c r="AG30" s="19">
        <v>82</v>
      </c>
      <c r="AH30" s="19">
        <v>82</v>
      </c>
      <c r="AI30" s="186">
        <v>82</v>
      </c>
      <c r="AJ30" s="19">
        <f>AI30</f>
        <v>82</v>
      </c>
      <c r="AK30" s="19">
        <v>2026</v>
      </c>
      <c r="AQ30" s="146">
        <v>120</v>
      </c>
      <c r="AR30" s="140">
        <v>61</v>
      </c>
      <c r="AS30" s="139">
        <v>81</v>
      </c>
      <c r="AT30" s="139">
        <v>36</v>
      </c>
    </row>
    <row r="31" spans="1:46" ht="36.75" customHeight="1" thickBot="1" x14ac:dyDescent="0.3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2"/>
      <c r="P31" s="17"/>
      <c r="Q31" s="17"/>
      <c r="R31" s="17"/>
      <c r="S31" s="17"/>
      <c r="T31" s="17"/>
      <c r="U31" s="16"/>
      <c r="V31" s="16"/>
      <c r="W31" s="16"/>
      <c r="X31" s="50"/>
      <c r="Y31" s="50"/>
      <c r="Z31" s="50"/>
      <c r="AA31" s="50"/>
      <c r="AB31" s="54" t="s">
        <v>111</v>
      </c>
      <c r="AC31" s="9" t="s">
        <v>7</v>
      </c>
      <c r="AD31" s="19">
        <v>41</v>
      </c>
      <c r="AE31" s="107">
        <v>40</v>
      </c>
      <c r="AF31" s="19">
        <v>40</v>
      </c>
      <c r="AG31" s="19">
        <v>40</v>
      </c>
      <c r="AH31" s="19">
        <v>40</v>
      </c>
      <c r="AI31" s="186">
        <v>40</v>
      </c>
      <c r="AJ31" s="19">
        <f>AI31</f>
        <v>40</v>
      </c>
      <c r="AK31" s="19">
        <v>2026</v>
      </c>
      <c r="AQ31" s="147">
        <v>80</v>
      </c>
      <c r="AR31" s="140">
        <v>139</v>
      </c>
      <c r="AS31" s="139">
        <v>45.1</v>
      </c>
      <c r="AT31" s="139">
        <v>17</v>
      </c>
    </row>
    <row r="32" spans="1:46" ht="36.75" customHeight="1" thickBot="1" x14ac:dyDescent="0.3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2"/>
      <c r="P32" s="17"/>
      <c r="Q32" s="17"/>
      <c r="R32" s="17"/>
      <c r="S32" s="17"/>
      <c r="T32" s="17"/>
      <c r="U32" s="16"/>
      <c r="V32" s="16"/>
      <c r="W32" s="16"/>
      <c r="X32" s="50"/>
      <c r="Y32" s="50"/>
      <c r="Z32" s="50"/>
      <c r="AA32" s="50"/>
      <c r="AB32" s="54" t="s">
        <v>112</v>
      </c>
      <c r="AC32" s="9" t="s">
        <v>7</v>
      </c>
      <c r="AD32" s="19">
        <v>66</v>
      </c>
      <c r="AE32" s="107">
        <v>65</v>
      </c>
      <c r="AF32" s="19">
        <v>60</v>
      </c>
      <c r="AG32" s="19">
        <v>60</v>
      </c>
      <c r="AH32" s="19">
        <v>60</v>
      </c>
      <c r="AI32" s="186">
        <v>60</v>
      </c>
      <c r="AJ32" s="19">
        <f>AI32</f>
        <v>60</v>
      </c>
      <c r="AK32" s="19">
        <v>2026</v>
      </c>
      <c r="AQ32" s="146">
        <v>116</v>
      </c>
      <c r="AR32" s="140">
        <v>139</v>
      </c>
      <c r="AS32" s="141">
        <v>76</v>
      </c>
      <c r="AT32" s="139">
        <v>49</v>
      </c>
    </row>
    <row r="33" spans="1:46" ht="41.45" customHeight="1" thickBot="1" x14ac:dyDescent="0.3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2"/>
      <c r="P33" s="17"/>
      <c r="Q33" s="17"/>
      <c r="R33" s="17"/>
      <c r="S33" s="17"/>
      <c r="T33" s="17"/>
      <c r="U33" s="16"/>
      <c r="V33" s="16"/>
      <c r="W33" s="16"/>
      <c r="X33" s="50"/>
      <c r="Y33" s="50"/>
      <c r="Z33" s="50"/>
      <c r="AA33" s="50"/>
      <c r="AB33" s="54" t="s">
        <v>113</v>
      </c>
      <c r="AC33" s="9" t="s">
        <v>7</v>
      </c>
      <c r="AD33" s="19">
        <v>70</v>
      </c>
      <c r="AE33" s="107">
        <v>70</v>
      </c>
      <c r="AF33" s="19">
        <v>69</v>
      </c>
      <c r="AG33" s="19">
        <v>69</v>
      </c>
      <c r="AH33" s="19">
        <v>68</v>
      </c>
      <c r="AI33" s="186">
        <v>68</v>
      </c>
      <c r="AJ33" s="19">
        <f>AI33</f>
        <v>68</v>
      </c>
      <c r="AK33" s="19">
        <v>2026</v>
      </c>
      <c r="AQ33" s="147">
        <v>38</v>
      </c>
      <c r="AR33" s="140">
        <v>134</v>
      </c>
      <c r="AS33" s="141">
        <v>22</v>
      </c>
      <c r="AT33" s="139">
        <v>11</v>
      </c>
    </row>
    <row r="34" spans="1:46" ht="73.5" customHeight="1" thickBot="1" x14ac:dyDescent="0.3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0"/>
      <c r="P34" s="60"/>
      <c r="Q34" s="60"/>
      <c r="R34" s="60" t="s">
        <v>38</v>
      </c>
      <c r="S34" s="60"/>
      <c r="T34" s="60"/>
      <c r="U34" s="59"/>
      <c r="V34" s="59"/>
      <c r="W34" s="59"/>
      <c r="X34" s="71"/>
      <c r="Y34" s="71"/>
      <c r="Z34" s="71"/>
      <c r="AA34" s="71"/>
      <c r="AB34" s="61" t="s">
        <v>56</v>
      </c>
      <c r="AC34" s="62" t="s">
        <v>3</v>
      </c>
      <c r="AD34" s="63">
        <f t="shared" ref="AD34:AI34" si="1">SUM(AD35,AD53)</f>
        <v>4756.5</v>
      </c>
      <c r="AE34" s="63">
        <f>SUM(AE35,AE53)</f>
        <v>4032</v>
      </c>
      <c r="AF34" s="63">
        <f t="shared" si="1"/>
        <v>2765.5</v>
      </c>
      <c r="AG34" s="63">
        <f t="shared" si="1"/>
        <v>2642.9</v>
      </c>
      <c r="AH34" s="63">
        <f t="shared" si="1"/>
        <v>2642.9</v>
      </c>
      <c r="AI34" s="188">
        <f t="shared" si="1"/>
        <v>380747.80000000005</v>
      </c>
      <c r="AJ34" s="63">
        <f>SUM(AD34:AI34)</f>
        <v>397587.60000000003</v>
      </c>
      <c r="AK34" s="64">
        <v>2026</v>
      </c>
      <c r="AQ34" s="147">
        <v>531</v>
      </c>
      <c r="AR34" s="140">
        <v>24</v>
      </c>
      <c r="AS34" s="141">
        <v>46</v>
      </c>
      <c r="AT34" s="139">
        <v>36</v>
      </c>
    </row>
    <row r="35" spans="1:46" ht="67.5" customHeight="1" thickBot="1" x14ac:dyDescent="0.3">
      <c r="A35" s="72"/>
      <c r="B35" s="72"/>
      <c r="C35" s="72"/>
      <c r="D35" s="72"/>
      <c r="E35" s="72"/>
      <c r="F35" s="72"/>
      <c r="G35" s="72"/>
      <c r="H35" s="72" t="s">
        <v>22</v>
      </c>
      <c r="I35" s="72" t="s">
        <v>23</v>
      </c>
      <c r="J35" s="72" t="s">
        <v>24</v>
      </c>
      <c r="K35" s="72" t="s">
        <v>22</v>
      </c>
      <c r="L35" s="72" t="s">
        <v>24</v>
      </c>
      <c r="M35" s="72" t="s">
        <v>22</v>
      </c>
      <c r="N35" s="72" t="s">
        <v>22</v>
      </c>
      <c r="O35" s="73"/>
      <c r="P35" s="73"/>
      <c r="Q35" s="73"/>
      <c r="R35" s="73"/>
      <c r="S35" s="73" t="s">
        <v>39</v>
      </c>
      <c r="T35" s="73"/>
      <c r="U35" s="72"/>
      <c r="V35" s="72"/>
      <c r="W35" s="72"/>
      <c r="X35" s="74"/>
      <c r="Y35" s="74" t="s">
        <v>22</v>
      </c>
      <c r="Z35" s="74" t="s">
        <v>22</v>
      </c>
      <c r="AA35" s="74" t="s">
        <v>22</v>
      </c>
      <c r="AB35" s="87" t="s">
        <v>97</v>
      </c>
      <c r="AC35" s="75" t="s">
        <v>3</v>
      </c>
      <c r="AD35" s="76">
        <f t="shared" ref="AD35" si="2">SUM(AD40,AD44,AD47)</f>
        <v>2430.8000000000002</v>
      </c>
      <c r="AE35" s="76">
        <f>SUM(AE40,AE44,AE47,AE50)</f>
        <v>3080</v>
      </c>
      <c r="AF35" s="76">
        <f>SUM(AF40,AF44,AF47,AF50)</f>
        <v>2188.9</v>
      </c>
      <c r="AG35" s="76">
        <f>SUM(AG40,AG44,AG47,AG50)</f>
        <v>2066.3000000000002</v>
      </c>
      <c r="AH35" s="76">
        <f>SUM(AH40,AH44,AH47,AH50)</f>
        <v>2066.3000000000002</v>
      </c>
      <c r="AI35" s="189">
        <f>SUM(AI40,AI44,AI47,AI50)</f>
        <v>3023.7</v>
      </c>
      <c r="AJ35" s="76">
        <f>SUM(AD35:AI35)</f>
        <v>14856</v>
      </c>
      <c r="AK35" s="77">
        <v>2026</v>
      </c>
      <c r="AL35" s="120"/>
      <c r="AM35" s="120"/>
      <c r="AQ35" s="147">
        <v>154</v>
      </c>
      <c r="AR35" s="140">
        <v>24</v>
      </c>
      <c r="AS35" s="139">
        <v>13</v>
      </c>
      <c r="AT35" s="139">
        <v>3</v>
      </c>
    </row>
    <row r="36" spans="1:46" ht="81.75" customHeight="1" thickBot="1" x14ac:dyDescent="0.3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2"/>
      <c r="P36" s="17"/>
      <c r="Q36" s="17"/>
      <c r="R36" s="17"/>
      <c r="S36" s="17"/>
      <c r="T36" s="17"/>
      <c r="U36" s="16"/>
      <c r="V36" s="16"/>
      <c r="W36" s="16"/>
      <c r="X36" s="50"/>
      <c r="Y36" s="50"/>
      <c r="Z36" s="50"/>
      <c r="AA36" s="50"/>
      <c r="AB36" s="54" t="s">
        <v>98</v>
      </c>
      <c r="AC36" s="9" t="s">
        <v>7</v>
      </c>
      <c r="AD36" s="19">
        <v>100</v>
      </c>
      <c r="AE36" s="107">
        <v>100</v>
      </c>
      <c r="AF36" s="19">
        <v>100</v>
      </c>
      <c r="AG36" s="19">
        <v>100</v>
      </c>
      <c r="AH36" s="19">
        <v>100</v>
      </c>
      <c r="AI36" s="186">
        <v>100</v>
      </c>
      <c r="AJ36" s="19">
        <v>100</v>
      </c>
      <c r="AK36" s="19">
        <v>2026</v>
      </c>
      <c r="AM36" s="120"/>
      <c r="AQ36" s="147">
        <v>376</v>
      </c>
      <c r="AR36" s="140">
        <v>96</v>
      </c>
      <c r="AS36" s="139">
        <v>38</v>
      </c>
      <c r="AT36" s="139">
        <v>37.1</v>
      </c>
    </row>
    <row r="37" spans="1:46" ht="96" customHeight="1" thickBot="1" x14ac:dyDescent="0.3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2"/>
      <c r="P37" s="17"/>
      <c r="Q37" s="17"/>
      <c r="R37" s="17"/>
      <c r="S37" s="17"/>
      <c r="T37" s="17"/>
      <c r="U37" s="16"/>
      <c r="V37" s="16"/>
      <c r="W37" s="16"/>
      <c r="X37" s="50"/>
      <c r="Y37" s="50"/>
      <c r="Z37" s="50"/>
      <c r="AA37" s="50"/>
      <c r="AB37" s="54" t="s">
        <v>99</v>
      </c>
      <c r="AC37" s="9" t="s">
        <v>7</v>
      </c>
      <c r="AD37" s="19">
        <v>100</v>
      </c>
      <c r="AE37" s="107">
        <v>100</v>
      </c>
      <c r="AF37" s="19">
        <v>100</v>
      </c>
      <c r="AG37" s="19">
        <v>100</v>
      </c>
      <c r="AH37" s="19">
        <v>100</v>
      </c>
      <c r="AI37" s="186">
        <v>100</v>
      </c>
      <c r="AJ37" s="19">
        <v>100</v>
      </c>
      <c r="AK37" s="19">
        <v>2026</v>
      </c>
      <c r="AM37" s="120"/>
      <c r="AQ37" s="147">
        <v>370</v>
      </c>
      <c r="AR37" s="140">
        <v>95</v>
      </c>
      <c r="AS37" s="139">
        <v>18</v>
      </c>
      <c r="AT37" s="139">
        <v>23.6</v>
      </c>
    </row>
    <row r="38" spans="1:46" ht="93" customHeight="1" thickBot="1" x14ac:dyDescent="0.3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2"/>
      <c r="P38" s="17"/>
      <c r="Q38" s="17"/>
      <c r="R38" s="17"/>
      <c r="S38" s="17"/>
      <c r="T38" s="17"/>
      <c r="U38" s="16"/>
      <c r="V38" s="16"/>
      <c r="W38" s="16"/>
      <c r="X38" s="50"/>
      <c r="Y38" s="50"/>
      <c r="Z38" s="50"/>
      <c r="AA38" s="50"/>
      <c r="AB38" s="54" t="s">
        <v>100</v>
      </c>
      <c r="AC38" s="9" t="s">
        <v>7</v>
      </c>
      <c r="AD38" s="19">
        <v>100</v>
      </c>
      <c r="AE38" s="107">
        <v>100</v>
      </c>
      <c r="AF38" s="19">
        <v>100</v>
      </c>
      <c r="AG38" s="19">
        <v>100</v>
      </c>
      <c r="AH38" s="19">
        <v>100</v>
      </c>
      <c r="AI38" s="186">
        <v>100</v>
      </c>
      <c r="AJ38" s="19">
        <v>100</v>
      </c>
      <c r="AK38" s="19">
        <v>2026</v>
      </c>
      <c r="AQ38" s="147">
        <v>255</v>
      </c>
      <c r="AR38" s="140">
        <v>171</v>
      </c>
      <c r="AS38" s="139">
        <v>11</v>
      </c>
      <c r="AT38" s="139">
        <v>157</v>
      </c>
    </row>
    <row r="39" spans="1:46" ht="82.15" customHeight="1" thickBot="1" x14ac:dyDescent="0.35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2"/>
      <c r="P39" s="17"/>
      <c r="Q39" s="17"/>
      <c r="R39" s="17"/>
      <c r="S39" s="17"/>
      <c r="T39" s="17"/>
      <c r="U39" s="16"/>
      <c r="V39" s="16"/>
      <c r="W39" s="16"/>
      <c r="X39" s="50"/>
      <c r="Y39" s="50"/>
      <c r="Z39" s="50"/>
      <c r="AA39" s="50"/>
      <c r="AB39" s="54" t="s">
        <v>101</v>
      </c>
      <c r="AC39" s="9" t="s">
        <v>7</v>
      </c>
      <c r="AD39" s="19">
        <v>100</v>
      </c>
      <c r="AE39" s="107">
        <v>100</v>
      </c>
      <c r="AF39" s="19">
        <v>100</v>
      </c>
      <c r="AG39" s="19">
        <v>100</v>
      </c>
      <c r="AH39" s="19">
        <v>100</v>
      </c>
      <c r="AI39" s="186">
        <v>100</v>
      </c>
      <c r="AJ39" s="19">
        <v>100</v>
      </c>
      <c r="AK39" s="19">
        <v>2026</v>
      </c>
      <c r="AQ39" s="149">
        <f>SUM(AQ26:AQ38)</f>
        <v>3002</v>
      </c>
      <c r="AR39" s="140">
        <v>171</v>
      </c>
      <c r="AS39" s="139">
        <v>26.3</v>
      </c>
      <c r="AT39" s="139">
        <v>73.7</v>
      </c>
    </row>
    <row r="40" spans="1:46" ht="69.75" customHeight="1" thickBot="1" x14ac:dyDescent="0.3">
      <c r="A40" s="83" t="s">
        <v>22</v>
      </c>
      <c r="B40" s="83" t="s">
        <v>27</v>
      </c>
      <c r="C40" s="83" t="s">
        <v>26</v>
      </c>
      <c r="D40" s="83" t="s">
        <v>22</v>
      </c>
      <c r="E40" s="83" t="s">
        <v>28</v>
      </c>
      <c r="F40" s="83" t="s">
        <v>22</v>
      </c>
      <c r="G40" s="83" t="s">
        <v>25</v>
      </c>
      <c r="H40" s="83" t="s">
        <v>22</v>
      </c>
      <c r="I40" s="83" t="s">
        <v>23</v>
      </c>
      <c r="J40" s="83" t="s">
        <v>24</v>
      </c>
      <c r="K40" s="83" t="s">
        <v>22</v>
      </c>
      <c r="L40" s="83" t="s">
        <v>24</v>
      </c>
      <c r="M40" s="103" t="s">
        <v>126</v>
      </c>
      <c r="N40" s="103" t="s">
        <v>126</v>
      </c>
      <c r="O40" s="82"/>
      <c r="P40" s="82"/>
      <c r="Q40" s="82"/>
      <c r="R40" s="82"/>
      <c r="S40" s="82"/>
      <c r="T40" s="82" t="s">
        <v>40</v>
      </c>
      <c r="U40" s="83"/>
      <c r="V40" s="83"/>
      <c r="W40" s="83"/>
      <c r="X40" s="52"/>
      <c r="Y40" s="52" t="s">
        <v>126</v>
      </c>
      <c r="Z40" s="52" t="s">
        <v>126</v>
      </c>
      <c r="AA40" s="52" t="s">
        <v>126</v>
      </c>
      <c r="AB40" s="54" t="s">
        <v>82</v>
      </c>
      <c r="AC40" s="9" t="s">
        <v>3</v>
      </c>
      <c r="AD40" s="44">
        <f>1278.9-53-16.5</f>
        <v>1209.4000000000001</v>
      </c>
      <c r="AE40" s="106">
        <f>1800-52.2</f>
        <v>1747.8</v>
      </c>
      <c r="AF40" s="165">
        <v>550</v>
      </c>
      <c r="AG40" s="165">
        <v>550</v>
      </c>
      <c r="AH40" s="166">
        <v>550</v>
      </c>
      <c r="AI40" s="190">
        <v>1471.5</v>
      </c>
      <c r="AJ40" s="106">
        <f>SUM(AD40:AI40)</f>
        <v>6078.7</v>
      </c>
      <c r="AK40" s="107">
        <v>2026</v>
      </c>
      <c r="AR40" s="140">
        <v>188</v>
      </c>
      <c r="AS40" s="139">
        <v>121.4</v>
      </c>
      <c r="AT40" s="139">
        <v>59.1</v>
      </c>
    </row>
    <row r="41" spans="1:46" ht="63.75" customHeight="1" thickBot="1" x14ac:dyDescent="0.3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2"/>
      <c r="P41" s="82"/>
      <c r="Q41" s="82"/>
      <c r="R41" s="82"/>
      <c r="S41" s="82"/>
      <c r="T41" s="82"/>
      <c r="U41" s="83"/>
      <c r="V41" s="83"/>
      <c r="W41" s="83"/>
      <c r="X41" s="52"/>
      <c r="Y41" s="52"/>
      <c r="Z41" s="52"/>
      <c r="AA41" s="52"/>
      <c r="AB41" s="54" t="s">
        <v>85</v>
      </c>
      <c r="AC41" s="9" t="s">
        <v>36</v>
      </c>
      <c r="AD41" s="18">
        <v>8.0670000000000002</v>
      </c>
      <c r="AE41" s="109">
        <v>5.7</v>
      </c>
      <c r="AF41" s="167">
        <v>0</v>
      </c>
      <c r="AG41" s="167">
        <v>0</v>
      </c>
      <c r="AH41" s="167">
        <v>0</v>
      </c>
      <c r="AI41" s="187">
        <v>2.5</v>
      </c>
      <c r="AJ41" s="18">
        <f>SUM(AD41:AI41)</f>
        <v>16.266999999999999</v>
      </c>
      <c r="AK41" s="19">
        <v>2026</v>
      </c>
      <c r="AR41" s="140">
        <v>187</v>
      </c>
      <c r="AS41" s="139">
        <v>5.0999999999999996</v>
      </c>
      <c r="AT41" s="139">
        <v>64.599999999999994</v>
      </c>
    </row>
    <row r="42" spans="1:46" ht="68.25" customHeight="1" thickBot="1" x14ac:dyDescent="0.3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2"/>
      <c r="P42" s="82"/>
      <c r="Q42" s="82"/>
      <c r="R42" s="82"/>
      <c r="S42" s="82"/>
      <c r="T42" s="82"/>
      <c r="U42" s="83"/>
      <c r="V42" s="83"/>
      <c r="W42" s="83"/>
      <c r="X42" s="52"/>
      <c r="Y42" s="52"/>
      <c r="Z42" s="52"/>
      <c r="AA42" s="52"/>
      <c r="AB42" s="54" t="s">
        <v>74</v>
      </c>
      <c r="AC42" s="9" t="s">
        <v>36</v>
      </c>
      <c r="AD42" s="18">
        <v>4.1875</v>
      </c>
      <c r="AE42" s="109">
        <v>4.2300000000000004</v>
      </c>
      <c r="AF42" s="167">
        <v>0.5</v>
      </c>
      <c r="AG42" s="167">
        <v>0.5</v>
      </c>
      <c r="AH42" s="167">
        <v>0.5</v>
      </c>
      <c r="AI42" s="187">
        <v>2</v>
      </c>
      <c r="AJ42" s="18">
        <f>SUM(AD42:AI42)</f>
        <v>11.9175</v>
      </c>
      <c r="AK42" s="19">
        <v>2026</v>
      </c>
      <c r="AR42" s="140">
        <v>69</v>
      </c>
      <c r="AS42" s="139">
        <v>5.2</v>
      </c>
      <c r="AT42" s="139">
        <v>19.7</v>
      </c>
    </row>
    <row r="43" spans="1:46" ht="65.25" customHeight="1" thickBot="1" x14ac:dyDescent="0.3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2"/>
      <c r="P43" s="82"/>
      <c r="Q43" s="82"/>
      <c r="R43" s="82"/>
      <c r="S43" s="82"/>
      <c r="T43" s="82"/>
      <c r="U43" s="83"/>
      <c r="V43" s="83"/>
      <c r="W43" s="83"/>
      <c r="X43" s="52"/>
      <c r="Y43" s="52"/>
      <c r="Z43" s="52"/>
      <c r="AA43" s="52"/>
      <c r="AB43" s="54" t="s">
        <v>75</v>
      </c>
      <c r="AC43" s="9" t="s">
        <v>36</v>
      </c>
      <c r="AD43" s="18">
        <f>0.552+3.9929</f>
        <v>4.5449000000000002</v>
      </c>
      <c r="AE43" s="109">
        <v>2</v>
      </c>
      <c r="AF43" s="167">
        <v>2</v>
      </c>
      <c r="AG43" s="167">
        <v>2</v>
      </c>
      <c r="AH43" s="167">
        <v>2</v>
      </c>
      <c r="AI43" s="187">
        <v>2</v>
      </c>
      <c r="AJ43" s="18">
        <f>SUM(AD43:AI43)</f>
        <v>14.5449</v>
      </c>
      <c r="AK43" s="19">
        <v>2026</v>
      </c>
      <c r="AR43" s="140">
        <v>69</v>
      </c>
      <c r="AS43" s="139">
        <v>37.700000000000003</v>
      </c>
      <c r="AT43" s="139">
        <v>17</v>
      </c>
    </row>
    <row r="44" spans="1:46" ht="39" thickBot="1" x14ac:dyDescent="0.3">
      <c r="A44" s="83" t="s">
        <v>22</v>
      </c>
      <c r="B44" s="83" t="s">
        <v>27</v>
      </c>
      <c r="C44" s="83" t="s">
        <v>26</v>
      </c>
      <c r="D44" s="83" t="s">
        <v>22</v>
      </c>
      <c r="E44" s="83" t="s">
        <v>28</v>
      </c>
      <c r="F44" s="83" t="s">
        <v>22</v>
      </c>
      <c r="G44" s="83" t="s">
        <v>25</v>
      </c>
      <c r="H44" s="83" t="s">
        <v>22</v>
      </c>
      <c r="I44" s="83" t="s">
        <v>23</v>
      </c>
      <c r="J44" s="83" t="s">
        <v>24</v>
      </c>
      <c r="K44" s="83" t="s">
        <v>22</v>
      </c>
      <c r="L44" s="83" t="s">
        <v>24</v>
      </c>
      <c r="M44" s="103" t="s">
        <v>126</v>
      </c>
      <c r="N44" s="103" t="s">
        <v>126</v>
      </c>
      <c r="O44" s="82"/>
      <c r="P44" s="82"/>
      <c r="Q44" s="82"/>
      <c r="R44" s="82"/>
      <c r="S44" s="82"/>
      <c r="T44" s="82" t="s">
        <v>41</v>
      </c>
      <c r="U44" s="83"/>
      <c r="V44" s="83"/>
      <c r="W44" s="83"/>
      <c r="X44" s="52"/>
      <c r="Y44" s="52" t="s">
        <v>126</v>
      </c>
      <c r="Z44" s="52" t="s">
        <v>126</v>
      </c>
      <c r="AA44" s="52" t="s">
        <v>126</v>
      </c>
      <c r="AB44" s="54" t="s">
        <v>57</v>
      </c>
      <c r="AC44" s="9" t="s">
        <v>3</v>
      </c>
      <c r="AD44" s="44">
        <f>22.1+16.5</f>
        <v>38.6</v>
      </c>
      <c r="AE44" s="106">
        <f>40+0.9</f>
        <v>40.9</v>
      </c>
      <c r="AF44" s="165">
        <v>44.6</v>
      </c>
      <c r="AG44" s="165">
        <v>44.6</v>
      </c>
      <c r="AH44" s="165">
        <v>44.6</v>
      </c>
      <c r="AI44" s="190">
        <v>48.4</v>
      </c>
      <c r="AJ44" s="106">
        <f>SUM(AD44:AI44)</f>
        <v>261.7</v>
      </c>
      <c r="AK44" s="107">
        <v>2026</v>
      </c>
      <c r="AR44" s="139">
        <v>3778</v>
      </c>
      <c r="AS44" s="139">
        <v>15.75</v>
      </c>
      <c r="AT44" s="139">
        <v>34</v>
      </c>
    </row>
    <row r="45" spans="1:46" ht="42" customHeight="1" thickBot="1" x14ac:dyDescent="0.35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2"/>
      <c r="P45" s="82"/>
      <c r="Q45" s="82"/>
      <c r="R45" s="82"/>
      <c r="S45" s="82"/>
      <c r="T45" s="82"/>
      <c r="U45" s="83"/>
      <c r="V45" s="83"/>
      <c r="W45" s="83"/>
      <c r="X45" s="52"/>
      <c r="Y45" s="52"/>
      <c r="Z45" s="52"/>
      <c r="AA45" s="52"/>
      <c r="AB45" s="104" t="s">
        <v>86</v>
      </c>
      <c r="AC45" s="105" t="s">
        <v>2</v>
      </c>
      <c r="AD45" s="107">
        <v>0</v>
      </c>
      <c r="AE45" s="107">
        <v>0</v>
      </c>
      <c r="AF45" s="107">
        <v>0</v>
      </c>
      <c r="AG45" s="107">
        <v>0</v>
      </c>
      <c r="AH45" s="107">
        <v>0</v>
      </c>
      <c r="AI45" s="191">
        <v>0</v>
      </c>
      <c r="AJ45" s="107">
        <v>0</v>
      </c>
      <c r="AK45" s="107">
        <v>2026</v>
      </c>
      <c r="AR45" s="149">
        <f>SUM(AR26:AR44)</f>
        <v>5709</v>
      </c>
      <c r="AS45" s="139">
        <v>37.4</v>
      </c>
      <c r="AT45" s="139">
        <v>60</v>
      </c>
    </row>
    <row r="46" spans="1:46" ht="55.5" customHeight="1" thickBot="1" x14ac:dyDescent="0.3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2"/>
      <c r="P46" s="82"/>
      <c r="Q46" s="82"/>
      <c r="R46" s="82"/>
      <c r="S46" s="82"/>
      <c r="T46" s="82"/>
      <c r="U46" s="83"/>
      <c r="V46" s="83"/>
      <c r="W46" s="83"/>
      <c r="X46" s="52"/>
      <c r="Y46" s="52"/>
      <c r="Z46" s="52"/>
      <c r="AA46" s="52"/>
      <c r="AB46" s="104" t="s">
        <v>83</v>
      </c>
      <c r="AC46" s="105" t="s">
        <v>7</v>
      </c>
      <c r="AD46" s="107">
        <v>100</v>
      </c>
      <c r="AE46" s="107">
        <v>100</v>
      </c>
      <c r="AF46" s="107">
        <v>100</v>
      </c>
      <c r="AG46" s="107">
        <v>100</v>
      </c>
      <c r="AH46" s="107">
        <v>100</v>
      </c>
      <c r="AI46" s="191">
        <v>100</v>
      </c>
      <c r="AJ46" s="107">
        <v>100</v>
      </c>
      <c r="AK46" s="107">
        <v>2026</v>
      </c>
      <c r="AS46" s="139">
        <v>28</v>
      </c>
      <c r="AT46" s="139">
        <v>26</v>
      </c>
    </row>
    <row r="47" spans="1:46" ht="42.75" customHeight="1" thickBot="1" x14ac:dyDescent="0.3">
      <c r="A47" s="83" t="s">
        <v>22</v>
      </c>
      <c r="B47" s="83" t="s">
        <v>27</v>
      </c>
      <c r="C47" s="83" t="s">
        <v>26</v>
      </c>
      <c r="D47" s="83" t="s">
        <v>22</v>
      </c>
      <c r="E47" s="83" t="s">
        <v>28</v>
      </c>
      <c r="F47" s="83" t="s">
        <v>22</v>
      </c>
      <c r="G47" s="83" t="s">
        <v>25</v>
      </c>
      <c r="H47" s="83" t="s">
        <v>22</v>
      </c>
      <c r="I47" s="83" t="s">
        <v>23</v>
      </c>
      <c r="J47" s="83" t="s">
        <v>24</v>
      </c>
      <c r="K47" s="83" t="s">
        <v>22</v>
      </c>
      <c r="L47" s="83" t="s">
        <v>24</v>
      </c>
      <c r="M47" s="103" t="s">
        <v>126</v>
      </c>
      <c r="N47" s="103" t="s">
        <v>126</v>
      </c>
      <c r="O47" s="82"/>
      <c r="P47" s="82"/>
      <c r="Q47" s="82"/>
      <c r="R47" s="82"/>
      <c r="S47" s="82"/>
      <c r="T47" s="82" t="s">
        <v>41</v>
      </c>
      <c r="U47" s="83"/>
      <c r="V47" s="83"/>
      <c r="W47" s="83"/>
      <c r="X47" s="52"/>
      <c r="Y47" s="52" t="s">
        <v>126</v>
      </c>
      <c r="Z47" s="52" t="s">
        <v>126</v>
      </c>
      <c r="AA47" s="52" t="s">
        <v>126</v>
      </c>
      <c r="AB47" s="54" t="s">
        <v>81</v>
      </c>
      <c r="AC47" s="9" t="s">
        <v>3</v>
      </c>
      <c r="AD47" s="44">
        <f>1069.8+60+53</f>
        <v>1182.8</v>
      </c>
      <c r="AE47" s="106">
        <f>1165.4+51.3+74.6</f>
        <v>1291.3</v>
      </c>
      <c r="AF47" s="165">
        <v>1326.7</v>
      </c>
      <c r="AG47" s="165">
        <v>1326.7</v>
      </c>
      <c r="AH47" s="165">
        <v>1326.7</v>
      </c>
      <c r="AI47" s="190">
        <v>1503.8</v>
      </c>
      <c r="AJ47" s="106">
        <f>SUM(AD47:AI47)</f>
        <v>7958</v>
      </c>
      <c r="AK47" s="107">
        <v>2026</v>
      </c>
      <c r="AS47" s="139">
        <v>20.2</v>
      </c>
      <c r="AT47" s="139">
        <v>21</v>
      </c>
    </row>
    <row r="48" spans="1:46" ht="41.25" customHeight="1" thickBot="1" x14ac:dyDescent="0.3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2"/>
      <c r="P48" s="82"/>
      <c r="Q48" s="82"/>
      <c r="R48" s="82"/>
      <c r="S48" s="82"/>
      <c r="T48" s="82"/>
      <c r="U48" s="83"/>
      <c r="V48" s="83"/>
      <c r="W48" s="83"/>
      <c r="X48" s="52"/>
      <c r="Y48" s="52"/>
      <c r="Z48" s="52"/>
      <c r="AA48" s="52"/>
      <c r="AB48" s="54" t="s">
        <v>119</v>
      </c>
      <c r="AC48" s="9" t="s">
        <v>2</v>
      </c>
      <c r="AD48" s="19">
        <v>0</v>
      </c>
      <c r="AE48" s="107">
        <v>0</v>
      </c>
      <c r="AF48" s="19">
        <v>0</v>
      </c>
      <c r="AG48" s="19">
        <v>0</v>
      </c>
      <c r="AH48" s="19">
        <v>0</v>
      </c>
      <c r="AI48" s="186">
        <v>0</v>
      </c>
      <c r="AJ48" s="19">
        <v>0</v>
      </c>
      <c r="AK48" s="19">
        <v>2026</v>
      </c>
      <c r="AS48" s="139">
        <v>42.3</v>
      </c>
      <c r="AT48" s="139">
        <v>110</v>
      </c>
    </row>
    <row r="49" spans="1:46" ht="62.25" customHeight="1" thickBot="1" x14ac:dyDescent="0.3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2"/>
      <c r="P49" s="82"/>
      <c r="Q49" s="82"/>
      <c r="R49" s="82"/>
      <c r="S49" s="82"/>
      <c r="T49" s="82"/>
      <c r="U49" s="83"/>
      <c r="V49" s="83"/>
      <c r="W49" s="83"/>
      <c r="X49" s="52"/>
      <c r="Y49" s="52"/>
      <c r="Z49" s="52"/>
      <c r="AA49" s="52"/>
      <c r="AB49" s="54" t="s">
        <v>84</v>
      </c>
      <c r="AC49" s="9" t="s">
        <v>7</v>
      </c>
      <c r="AD49" s="19">
        <v>100</v>
      </c>
      <c r="AE49" s="107">
        <v>100</v>
      </c>
      <c r="AF49" s="19">
        <v>100</v>
      </c>
      <c r="AG49" s="19">
        <v>100</v>
      </c>
      <c r="AH49" s="19">
        <v>100</v>
      </c>
      <c r="AI49" s="186">
        <v>100</v>
      </c>
      <c r="AJ49" s="19">
        <v>100</v>
      </c>
      <c r="AK49" s="19">
        <v>2026</v>
      </c>
      <c r="AS49" s="139">
        <v>39.5</v>
      </c>
      <c r="AT49" s="139">
        <v>50</v>
      </c>
    </row>
    <row r="50" spans="1:46" s="161" customFormat="1" ht="58.5" customHeight="1" thickBot="1" x14ac:dyDescent="0.3">
      <c r="A50" s="173" t="s">
        <v>22</v>
      </c>
      <c r="B50" s="173" t="s">
        <v>27</v>
      </c>
      <c r="C50" s="173" t="s">
        <v>26</v>
      </c>
      <c r="D50" s="173" t="s">
        <v>22</v>
      </c>
      <c r="E50" s="173" t="s">
        <v>28</v>
      </c>
      <c r="F50" s="173" t="s">
        <v>22</v>
      </c>
      <c r="G50" s="173" t="s">
        <v>25</v>
      </c>
      <c r="H50" s="173" t="s">
        <v>22</v>
      </c>
      <c r="I50" s="173" t="s">
        <v>23</v>
      </c>
      <c r="J50" s="173" t="s">
        <v>24</v>
      </c>
      <c r="K50" s="173" t="s">
        <v>22</v>
      </c>
      <c r="L50" s="173" t="s">
        <v>24</v>
      </c>
      <c r="M50" s="173" t="s">
        <v>126</v>
      </c>
      <c r="N50" s="173" t="s">
        <v>126</v>
      </c>
      <c r="O50" s="173"/>
      <c r="P50" s="173"/>
      <c r="Q50" s="173"/>
      <c r="R50" s="173"/>
      <c r="S50" s="173"/>
      <c r="T50" s="173" t="s">
        <v>163</v>
      </c>
      <c r="U50" s="173"/>
      <c r="V50" s="173"/>
      <c r="W50" s="173"/>
      <c r="X50" s="173"/>
      <c r="Y50" s="173" t="s">
        <v>126</v>
      </c>
      <c r="Z50" s="173" t="s">
        <v>126</v>
      </c>
      <c r="AA50" s="173" t="s">
        <v>126</v>
      </c>
      <c r="AB50" s="174" t="s">
        <v>169</v>
      </c>
      <c r="AC50" s="175" t="s">
        <v>3</v>
      </c>
      <c r="AD50" s="166">
        <v>0</v>
      </c>
      <c r="AE50" s="166">
        <v>0</v>
      </c>
      <c r="AF50" s="166">
        <v>267.60000000000002</v>
      </c>
      <c r="AG50" s="166">
        <v>145</v>
      </c>
      <c r="AH50" s="166">
        <v>145</v>
      </c>
      <c r="AI50" s="192">
        <v>0</v>
      </c>
      <c r="AJ50" s="166">
        <f>SUM(AD50:AI50)</f>
        <v>557.6</v>
      </c>
      <c r="AK50" s="19">
        <v>2025</v>
      </c>
      <c r="AS50" s="162"/>
      <c r="AT50" s="162"/>
    </row>
    <row r="51" spans="1:46" s="161" customFormat="1" ht="46.5" customHeight="1" thickBot="1" x14ac:dyDescent="0.3">
      <c r="A51" s="173"/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6"/>
      <c r="P51" s="176"/>
      <c r="Q51" s="176"/>
      <c r="R51" s="176"/>
      <c r="S51" s="176"/>
      <c r="T51" s="176"/>
      <c r="U51" s="173"/>
      <c r="V51" s="173"/>
      <c r="W51" s="173"/>
      <c r="X51" s="177"/>
      <c r="Y51" s="177"/>
      <c r="Z51" s="177"/>
      <c r="AA51" s="177"/>
      <c r="AB51" s="174" t="s">
        <v>170</v>
      </c>
      <c r="AC51" s="175" t="s">
        <v>36</v>
      </c>
      <c r="AD51" s="166">
        <v>0</v>
      </c>
      <c r="AE51" s="166">
        <v>0</v>
      </c>
      <c r="AF51" s="166">
        <v>0.1</v>
      </c>
      <c r="AG51" s="166">
        <v>0.1</v>
      </c>
      <c r="AH51" s="166">
        <v>0.1</v>
      </c>
      <c r="AI51" s="192">
        <v>0</v>
      </c>
      <c r="AJ51" s="166">
        <f>SUM(AD51:AI51)</f>
        <v>0.30000000000000004</v>
      </c>
      <c r="AK51" s="19">
        <v>2025</v>
      </c>
      <c r="AS51" s="162"/>
      <c r="AT51" s="162"/>
    </row>
    <row r="52" spans="1:46" s="161" customFormat="1" ht="51.75" customHeight="1" thickBot="1" x14ac:dyDescent="0.3">
      <c r="A52" s="173"/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6"/>
      <c r="P52" s="176"/>
      <c r="Q52" s="176"/>
      <c r="R52" s="176"/>
      <c r="S52" s="176"/>
      <c r="T52" s="176"/>
      <c r="U52" s="173"/>
      <c r="V52" s="173"/>
      <c r="W52" s="173"/>
      <c r="X52" s="177"/>
      <c r="Y52" s="177"/>
      <c r="Z52" s="177"/>
      <c r="AA52" s="177"/>
      <c r="AB52" s="174" t="s">
        <v>171</v>
      </c>
      <c r="AC52" s="175" t="s">
        <v>36</v>
      </c>
      <c r="AD52" s="166">
        <v>0</v>
      </c>
      <c r="AE52" s="166">
        <v>0</v>
      </c>
      <c r="AF52" s="166">
        <v>0.1</v>
      </c>
      <c r="AG52" s="166">
        <v>0.1</v>
      </c>
      <c r="AH52" s="166">
        <v>0.1</v>
      </c>
      <c r="AI52" s="192">
        <v>0</v>
      </c>
      <c r="AJ52" s="166">
        <f>SUM(AD52:AI52)</f>
        <v>0.30000000000000004</v>
      </c>
      <c r="AK52" s="19">
        <v>2025</v>
      </c>
      <c r="AS52" s="162"/>
      <c r="AT52" s="162"/>
    </row>
    <row r="53" spans="1:46" ht="42.75" customHeight="1" thickBot="1" x14ac:dyDescent="0.3">
      <c r="A53" s="72"/>
      <c r="B53" s="72"/>
      <c r="C53" s="72"/>
      <c r="D53" s="72"/>
      <c r="E53" s="72"/>
      <c r="F53" s="72"/>
      <c r="G53" s="72"/>
      <c r="H53" s="72" t="s">
        <v>22</v>
      </c>
      <c r="I53" s="72" t="s">
        <v>23</v>
      </c>
      <c r="J53" s="72" t="s">
        <v>24</v>
      </c>
      <c r="K53" s="72" t="s">
        <v>22</v>
      </c>
      <c r="L53" s="72" t="s">
        <v>25</v>
      </c>
      <c r="M53" s="72" t="s">
        <v>22</v>
      </c>
      <c r="N53" s="72" t="s">
        <v>22</v>
      </c>
      <c r="O53" s="73"/>
      <c r="P53" s="73"/>
      <c r="Q53" s="73"/>
      <c r="R53" s="73"/>
      <c r="S53" s="73" t="s">
        <v>42</v>
      </c>
      <c r="T53" s="73"/>
      <c r="U53" s="72"/>
      <c r="V53" s="72"/>
      <c r="W53" s="72"/>
      <c r="X53" s="74"/>
      <c r="Y53" s="74" t="s">
        <v>22</v>
      </c>
      <c r="Z53" s="74" t="s">
        <v>22</v>
      </c>
      <c r="AA53" s="74" t="s">
        <v>22</v>
      </c>
      <c r="AB53" s="87" t="s">
        <v>87</v>
      </c>
      <c r="AC53" s="75" t="s">
        <v>3</v>
      </c>
      <c r="AD53" s="76">
        <f t="shared" ref="AD53:AI53" si="3">AD58+AD62</f>
        <v>2325.6999999999998</v>
      </c>
      <c r="AE53" s="76">
        <f t="shared" si="3"/>
        <v>951.99999999999989</v>
      </c>
      <c r="AF53" s="76">
        <f t="shared" si="3"/>
        <v>576.6</v>
      </c>
      <c r="AG53" s="76">
        <f t="shared" si="3"/>
        <v>576.6</v>
      </c>
      <c r="AH53" s="76">
        <f t="shared" si="3"/>
        <v>576.6</v>
      </c>
      <c r="AI53" s="189">
        <f t="shared" si="3"/>
        <v>377724.10000000003</v>
      </c>
      <c r="AJ53" s="76">
        <f>SUM(AD53:AI53)</f>
        <v>382731.60000000003</v>
      </c>
      <c r="AK53" s="77">
        <v>2026</v>
      </c>
      <c r="AS53" s="139">
        <v>70</v>
      </c>
      <c r="AT53" s="139">
        <v>36</v>
      </c>
    </row>
    <row r="54" spans="1:46" ht="84" customHeight="1" thickBot="1" x14ac:dyDescent="0.3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2"/>
      <c r="P54" s="17"/>
      <c r="Q54" s="17"/>
      <c r="R54" s="17"/>
      <c r="S54" s="17"/>
      <c r="T54" s="17"/>
      <c r="U54" s="16"/>
      <c r="V54" s="16"/>
      <c r="W54" s="16"/>
      <c r="X54" s="50"/>
      <c r="Y54" s="50"/>
      <c r="Z54" s="50"/>
      <c r="AA54" s="50"/>
      <c r="AB54" s="54" t="s">
        <v>77</v>
      </c>
      <c r="AC54" s="9" t="s">
        <v>2</v>
      </c>
      <c r="AD54" s="171">
        <v>1116</v>
      </c>
      <c r="AE54" s="169">
        <f t="shared" ref="AE54:AI54" si="4">AE63</f>
        <v>948.6</v>
      </c>
      <c r="AF54" s="171">
        <f t="shared" si="4"/>
        <v>948.6</v>
      </c>
      <c r="AG54" s="171">
        <f t="shared" si="4"/>
        <v>948.6</v>
      </c>
      <c r="AH54" s="171">
        <f t="shared" si="4"/>
        <v>948.6</v>
      </c>
      <c r="AI54" s="193">
        <f t="shared" si="4"/>
        <v>806.31</v>
      </c>
      <c r="AJ54" s="171">
        <f>AI54</f>
        <v>806.31</v>
      </c>
      <c r="AK54" s="19">
        <v>2026</v>
      </c>
      <c r="AS54" s="139">
        <v>9</v>
      </c>
      <c r="AT54" s="139">
        <v>19</v>
      </c>
    </row>
    <row r="55" spans="1:46" ht="70.5" customHeight="1" thickBot="1" x14ac:dyDescent="0.3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2"/>
      <c r="P55" s="17"/>
      <c r="Q55" s="17"/>
      <c r="R55" s="17"/>
      <c r="S55" s="17"/>
      <c r="T55" s="17"/>
      <c r="U55" s="16"/>
      <c r="V55" s="16"/>
      <c r="W55" s="16"/>
      <c r="X55" s="50"/>
      <c r="Y55" s="50"/>
      <c r="Z55" s="50"/>
      <c r="AA55" s="50"/>
      <c r="AB55" s="54" t="s">
        <v>78</v>
      </c>
      <c r="AC55" s="9" t="s">
        <v>2</v>
      </c>
      <c r="AD55" s="19">
        <v>461</v>
      </c>
      <c r="AE55" s="107">
        <v>282.95</v>
      </c>
      <c r="AF55" s="19">
        <v>265.8775</v>
      </c>
      <c r="AG55" s="19">
        <v>249.73174999999998</v>
      </c>
      <c r="AH55" s="19">
        <v>234.46458437499996</v>
      </c>
      <c r="AI55" s="186">
        <v>221</v>
      </c>
      <c r="AJ55" s="19">
        <f t="shared" ref="AJ55:AJ59" si="5">SUM(AD55:AI55)</f>
        <v>1715.023834375</v>
      </c>
      <c r="AK55" s="19">
        <v>2026</v>
      </c>
      <c r="AS55" s="139">
        <v>22.8</v>
      </c>
      <c r="AT55" s="139">
        <v>21</v>
      </c>
    </row>
    <row r="56" spans="1:46" ht="69.75" customHeight="1" thickBot="1" x14ac:dyDescent="0.3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2"/>
      <c r="P56" s="17"/>
      <c r="Q56" s="17"/>
      <c r="R56" s="17"/>
      <c r="S56" s="17"/>
      <c r="T56" s="17"/>
      <c r="U56" s="16"/>
      <c r="V56" s="16"/>
      <c r="W56" s="16"/>
      <c r="X56" s="50"/>
      <c r="Y56" s="50"/>
      <c r="Z56" s="50"/>
      <c r="AA56" s="50"/>
      <c r="AB56" s="54" t="s">
        <v>79</v>
      </c>
      <c r="AC56" s="9" t="s">
        <v>2</v>
      </c>
      <c r="AD56" s="19">
        <v>0</v>
      </c>
      <c r="AE56" s="107">
        <v>117</v>
      </c>
      <c r="AF56" s="19">
        <f>AE56*0.975</f>
        <v>114.075</v>
      </c>
      <c r="AG56" s="19">
        <f>AF56*0.975</f>
        <v>111.223125</v>
      </c>
      <c r="AH56" s="19">
        <f>AG56*0.975</f>
        <v>108.44254687499999</v>
      </c>
      <c r="AI56" s="186">
        <f>AH56*0.975</f>
        <v>105.73148320312499</v>
      </c>
      <c r="AJ56" s="19">
        <f t="shared" si="5"/>
        <v>556.47215507812496</v>
      </c>
      <c r="AK56" s="19">
        <v>2026</v>
      </c>
      <c r="AS56" s="139">
        <v>48.5</v>
      </c>
      <c r="AT56" s="139">
        <v>57</v>
      </c>
    </row>
    <row r="57" spans="1:46" ht="66" customHeight="1" thickBot="1" x14ac:dyDescent="0.3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5"/>
      <c r="P57" s="17"/>
      <c r="Q57" s="17"/>
      <c r="R57" s="17"/>
      <c r="S57" s="17"/>
      <c r="T57" s="17"/>
      <c r="U57" s="16"/>
      <c r="V57" s="16"/>
      <c r="W57" s="16"/>
      <c r="X57" s="50"/>
      <c r="Y57" s="50"/>
      <c r="Z57" s="50"/>
      <c r="AA57" s="50"/>
      <c r="AB57" s="104" t="s">
        <v>80</v>
      </c>
      <c r="AC57" s="105" t="s">
        <v>2</v>
      </c>
      <c r="AD57" s="19">
        <v>1012</v>
      </c>
      <c r="AE57" s="107">
        <f>AD57-1</f>
        <v>1011</v>
      </c>
      <c r="AF57" s="107">
        <f>AE57-1</f>
        <v>1010</v>
      </c>
      <c r="AG57" s="107">
        <f>AF57-1</f>
        <v>1009</v>
      </c>
      <c r="AH57" s="107">
        <f>AG57-1</f>
        <v>1008</v>
      </c>
      <c r="AI57" s="191">
        <f>AH57-1</f>
        <v>1007</v>
      </c>
      <c r="AJ57" s="107">
        <f t="shared" si="5"/>
        <v>6057</v>
      </c>
      <c r="AK57" s="107">
        <v>2026</v>
      </c>
      <c r="AS57" s="139">
        <v>38.5</v>
      </c>
      <c r="AT57" s="139">
        <v>31</v>
      </c>
    </row>
    <row r="58" spans="1:46" ht="42.75" customHeight="1" thickBot="1" x14ac:dyDescent="0.3">
      <c r="A58" s="83" t="s">
        <v>22</v>
      </c>
      <c r="B58" s="83" t="s">
        <v>27</v>
      </c>
      <c r="C58" s="83" t="s">
        <v>26</v>
      </c>
      <c r="D58" s="83" t="s">
        <v>22</v>
      </c>
      <c r="E58" s="83" t="s">
        <v>28</v>
      </c>
      <c r="F58" s="83" t="s">
        <v>22</v>
      </c>
      <c r="G58" s="83" t="s">
        <v>25</v>
      </c>
      <c r="H58" s="83" t="s">
        <v>22</v>
      </c>
      <c r="I58" s="83" t="s">
        <v>23</v>
      </c>
      <c r="J58" s="83" t="s">
        <v>24</v>
      </c>
      <c r="K58" s="83" t="s">
        <v>22</v>
      </c>
      <c r="L58" s="83" t="s">
        <v>25</v>
      </c>
      <c r="M58" s="103" t="s">
        <v>126</v>
      </c>
      <c r="N58" s="103" t="s">
        <v>126</v>
      </c>
      <c r="O58" s="82"/>
      <c r="P58" s="82"/>
      <c r="Q58" s="82"/>
      <c r="R58" s="82"/>
      <c r="S58" s="82"/>
      <c r="T58" s="82" t="s">
        <v>43</v>
      </c>
      <c r="U58" s="83"/>
      <c r="V58" s="83"/>
      <c r="W58" s="83"/>
      <c r="X58" s="52"/>
      <c r="Y58" s="52" t="s">
        <v>126</v>
      </c>
      <c r="Z58" s="52" t="s">
        <v>126</v>
      </c>
      <c r="AA58" s="52" t="s">
        <v>126</v>
      </c>
      <c r="AB58" s="54" t="s">
        <v>58</v>
      </c>
      <c r="AC58" s="9" t="s">
        <v>3</v>
      </c>
      <c r="AD58" s="44">
        <v>2325.6999999999998</v>
      </c>
      <c r="AE58" s="107">
        <f>649.1+307.5+70-74.6</f>
        <v>951.99999999999989</v>
      </c>
      <c r="AF58" s="165">
        <v>576.6</v>
      </c>
      <c r="AG58" s="165">
        <v>576.6</v>
      </c>
      <c r="AH58" s="165">
        <v>576.6</v>
      </c>
      <c r="AI58" s="190">
        <v>13072.2</v>
      </c>
      <c r="AJ58" s="106">
        <f t="shared" si="5"/>
        <v>18079.7</v>
      </c>
      <c r="AK58" s="107">
        <v>2026</v>
      </c>
      <c r="AS58" s="139">
        <v>7.3</v>
      </c>
      <c r="AT58" s="139">
        <v>35</v>
      </c>
    </row>
    <row r="59" spans="1:46" ht="42" customHeight="1" thickBot="1" x14ac:dyDescent="0.3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2"/>
      <c r="P59" s="82"/>
      <c r="Q59" s="82"/>
      <c r="R59" s="82"/>
      <c r="S59" s="82"/>
      <c r="T59" s="82"/>
      <c r="U59" s="83"/>
      <c r="V59" s="83"/>
      <c r="W59" s="83"/>
      <c r="X59" s="52"/>
      <c r="Y59" s="52"/>
      <c r="Z59" s="52"/>
      <c r="AA59" s="52"/>
      <c r="AB59" s="104" t="s">
        <v>88</v>
      </c>
      <c r="AC59" s="105" t="s">
        <v>2</v>
      </c>
      <c r="AD59" s="108">
        <v>0</v>
      </c>
      <c r="AE59" s="107">
        <v>0</v>
      </c>
      <c r="AF59" s="168">
        <v>0</v>
      </c>
      <c r="AG59" s="168">
        <v>0</v>
      </c>
      <c r="AH59" s="168">
        <v>0</v>
      </c>
      <c r="AI59" s="194">
        <v>7</v>
      </c>
      <c r="AJ59" s="108">
        <f t="shared" si="5"/>
        <v>7</v>
      </c>
      <c r="AK59" s="107">
        <v>2026</v>
      </c>
      <c r="AS59" s="139">
        <v>7.2</v>
      </c>
      <c r="AT59" s="139">
        <v>16</v>
      </c>
    </row>
    <row r="60" spans="1:46" ht="53.25" customHeight="1" thickBot="1" x14ac:dyDescent="0.3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2"/>
      <c r="P60" s="82"/>
      <c r="Q60" s="82"/>
      <c r="R60" s="82"/>
      <c r="S60" s="82"/>
      <c r="T60" s="82"/>
      <c r="U60" s="83"/>
      <c r="V60" s="83"/>
      <c r="W60" s="83"/>
      <c r="X60" s="52"/>
      <c r="Y60" s="52"/>
      <c r="Z60" s="52"/>
      <c r="AA60" s="52"/>
      <c r="AB60" s="104" t="s">
        <v>89</v>
      </c>
      <c r="AC60" s="105" t="s">
        <v>2</v>
      </c>
      <c r="AD60" s="107">
        <v>4</v>
      </c>
      <c r="AE60" s="107">
        <v>11</v>
      </c>
      <c r="AF60" s="169">
        <v>11</v>
      </c>
      <c r="AG60" s="169">
        <v>11</v>
      </c>
      <c r="AH60" s="169">
        <v>11</v>
      </c>
      <c r="AI60" s="191">
        <v>13</v>
      </c>
      <c r="AJ60" s="107">
        <v>13</v>
      </c>
      <c r="AK60" s="107">
        <v>2026</v>
      </c>
      <c r="AS60" s="139">
        <v>11</v>
      </c>
      <c r="AT60" s="139">
        <v>16</v>
      </c>
    </row>
    <row r="61" spans="1:46" ht="43.5" customHeight="1" thickBot="1" x14ac:dyDescent="0.3">
      <c r="A61" s="114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3"/>
      <c r="P61" s="113"/>
      <c r="Q61" s="113"/>
      <c r="R61" s="113"/>
      <c r="S61" s="113"/>
      <c r="T61" s="113"/>
      <c r="U61" s="114"/>
      <c r="V61" s="114"/>
      <c r="W61" s="114"/>
      <c r="X61" s="52"/>
      <c r="Y61" s="52"/>
      <c r="Z61" s="52"/>
      <c r="AA61" s="52"/>
      <c r="AB61" s="104" t="s">
        <v>152</v>
      </c>
      <c r="AC61" s="105" t="s">
        <v>36</v>
      </c>
      <c r="AD61" s="18">
        <v>0.34260000000000002</v>
      </c>
      <c r="AE61" s="107">
        <v>0.1</v>
      </c>
      <c r="AF61" s="170">
        <v>0.1</v>
      </c>
      <c r="AG61" s="170">
        <v>0.1</v>
      </c>
      <c r="AH61" s="170">
        <v>0.1</v>
      </c>
      <c r="AI61" s="195">
        <v>0.1</v>
      </c>
      <c r="AJ61" s="170">
        <v>0.7</v>
      </c>
      <c r="AK61" s="107">
        <v>2026</v>
      </c>
      <c r="AS61" s="139">
        <v>14.5</v>
      </c>
      <c r="AT61" s="139">
        <v>12</v>
      </c>
    </row>
    <row r="62" spans="1:46" s="117" customFormat="1" ht="44.25" customHeight="1" thickBot="1" x14ac:dyDescent="0.3">
      <c r="A62" s="115" t="s">
        <v>22</v>
      </c>
      <c r="B62" s="115" t="s">
        <v>27</v>
      </c>
      <c r="C62" s="115" t="s">
        <v>26</v>
      </c>
      <c r="D62" s="115" t="s">
        <v>22</v>
      </c>
      <c r="E62" s="115" t="s">
        <v>28</v>
      </c>
      <c r="F62" s="115" t="s">
        <v>22</v>
      </c>
      <c r="G62" s="115" t="s">
        <v>25</v>
      </c>
      <c r="H62" s="115" t="s">
        <v>22</v>
      </c>
      <c r="I62" s="115" t="s">
        <v>23</v>
      </c>
      <c r="J62" s="151" t="s">
        <v>24</v>
      </c>
      <c r="K62" s="151" t="s">
        <v>22</v>
      </c>
      <c r="L62" s="151" t="s">
        <v>25</v>
      </c>
      <c r="M62" s="151" t="s">
        <v>126</v>
      </c>
      <c r="N62" s="151" t="s">
        <v>126</v>
      </c>
      <c r="O62" s="150"/>
      <c r="P62" s="150"/>
      <c r="Q62" s="150"/>
      <c r="R62" s="150"/>
      <c r="S62" s="150"/>
      <c r="T62" s="150" t="s">
        <v>164</v>
      </c>
      <c r="U62" s="151"/>
      <c r="V62" s="151"/>
      <c r="W62" s="151"/>
      <c r="X62" s="52"/>
      <c r="Y62" s="52" t="s">
        <v>126</v>
      </c>
      <c r="Z62" s="52" t="s">
        <v>126</v>
      </c>
      <c r="AA62" s="52" t="s">
        <v>126</v>
      </c>
      <c r="AB62" s="104" t="s">
        <v>165</v>
      </c>
      <c r="AC62" s="105" t="s">
        <v>3</v>
      </c>
      <c r="AD62" s="106">
        <v>0</v>
      </c>
      <c r="AE62" s="106">
        <v>0</v>
      </c>
      <c r="AF62" s="166">
        <v>0</v>
      </c>
      <c r="AG62" s="166">
        <v>0</v>
      </c>
      <c r="AH62" s="166">
        <v>0</v>
      </c>
      <c r="AI62" s="190">
        <v>364651.9</v>
      </c>
      <c r="AJ62" s="106">
        <f>SUM(AD62:AI62)</f>
        <v>364651.9</v>
      </c>
      <c r="AK62" s="107">
        <v>2026</v>
      </c>
      <c r="AS62" s="163">
        <v>10.5</v>
      </c>
      <c r="AT62" s="164">
        <v>38.5</v>
      </c>
    </row>
    <row r="63" spans="1:46" s="117" customFormat="1" ht="53.25" customHeight="1" thickBot="1" x14ac:dyDescent="0.3">
      <c r="A63" s="115"/>
      <c r="B63" s="115"/>
      <c r="C63" s="115"/>
      <c r="D63" s="115"/>
      <c r="E63" s="115"/>
      <c r="F63" s="115"/>
      <c r="G63" s="115"/>
      <c r="H63" s="115"/>
      <c r="I63" s="115"/>
      <c r="J63" s="151"/>
      <c r="K63" s="151"/>
      <c r="L63" s="151"/>
      <c r="M63" s="151"/>
      <c r="N63" s="151"/>
      <c r="O63" s="150"/>
      <c r="P63" s="150"/>
      <c r="Q63" s="150"/>
      <c r="R63" s="150"/>
      <c r="S63" s="150"/>
      <c r="T63" s="150"/>
      <c r="U63" s="151"/>
      <c r="V63" s="151"/>
      <c r="W63" s="151"/>
      <c r="X63" s="52"/>
      <c r="Y63" s="52"/>
      <c r="Z63" s="52"/>
      <c r="AA63" s="52"/>
      <c r="AB63" s="54" t="s">
        <v>166</v>
      </c>
      <c r="AC63" s="9" t="s">
        <v>2</v>
      </c>
      <c r="AD63" s="171">
        <v>1116</v>
      </c>
      <c r="AE63" s="169">
        <f>AD63*0.85</f>
        <v>948.6</v>
      </c>
      <c r="AF63" s="169">
        <v>948.6</v>
      </c>
      <c r="AG63" s="169">
        <v>948.6</v>
      </c>
      <c r="AH63" s="169">
        <v>948.6</v>
      </c>
      <c r="AI63" s="193">
        <f>AH63*0.85</f>
        <v>806.31</v>
      </c>
      <c r="AJ63" s="178">
        <v>806.31</v>
      </c>
      <c r="AK63" s="19">
        <v>2026</v>
      </c>
      <c r="AS63" s="163">
        <v>199</v>
      </c>
      <c r="AT63" s="163">
        <v>7.5</v>
      </c>
    </row>
    <row r="64" spans="1:46" s="117" customFormat="1" ht="42.75" customHeight="1" thickBot="1" x14ac:dyDescent="0.3">
      <c r="A64" s="115"/>
      <c r="B64" s="115"/>
      <c r="C64" s="115"/>
      <c r="D64" s="115"/>
      <c r="E64" s="115"/>
      <c r="F64" s="115"/>
      <c r="G64" s="115"/>
      <c r="H64" s="115"/>
      <c r="I64" s="115"/>
      <c r="J64" s="151"/>
      <c r="K64" s="151"/>
      <c r="L64" s="151"/>
      <c r="M64" s="151"/>
      <c r="N64" s="151"/>
      <c r="O64" s="150"/>
      <c r="P64" s="150"/>
      <c r="Q64" s="150"/>
      <c r="R64" s="150"/>
      <c r="S64" s="150"/>
      <c r="T64" s="150"/>
      <c r="U64" s="151"/>
      <c r="V64" s="151"/>
      <c r="W64" s="151"/>
      <c r="X64" s="52"/>
      <c r="Y64" s="52"/>
      <c r="Z64" s="52"/>
      <c r="AA64" s="52"/>
      <c r="AB64" s="54" t="s">
        <v>167</v>
      </c>
      <c r="AC64" s="9" t="s">
        <v>36</v>
      </c>
      <c r="AD64" s="19">
        <v>0</v>
      </c>
      <c r="AE64" s="107">
        <v>0</v>
      </c>
      <c r="AF64" s="171">
        <v>0</v>
      </c>
      <c r="AG64" s="171">
        <v>0</v>
      </c>
      <c r="AH64" s="171">
        <v>0</v>
      </c>
      <c r="AI64" s="186">
        <v>33</v>
      </c>
      <c r="AJ64" s="19">
        <f>SUM(AD64:AI64)</f>
        <v>33</v>
      </c>
      <c r="AK64" s="19">
        <v>2026</v>
      </c>
      <c r="AS64" s="163">
        <v>60</v>
      </c>
      <c r="AT64" s="163">
        <v>51</v>
      </c>
    </row>
    <row r="65" spans="1:46" ht="57.75" customHeight="1" thickBot="1" x14ac:dyDescent="0.3">
      <c r="A65" s="59"/>
      <c r="B65" s="59"/>
      <c r="C65" s="59"/>
      <c r="D65" s="59"/>
      <c r="E65" s="59"/>
      <c r="F65" s="59"/>
      <c r="G65" s="59"/>
      <c r="H65" s="59" t="s">
        <v>22</v>
      </c>
      <c r="I65" s="59" t="s">
        <v>23</v>
      </c>
      <c r="J65" s="59" t="s">
        <v>25</v>
      </c>
      <c r="K65" s="59" t="s">
        <v>22</v>
      </c>
      <c r="L65" s="59" t="s">
        <v>22</v>
      </c>
      <c r="M65" s="59" t="s">
        <v>22</v>
      </c>
      <c r="N65" s="59" t="s">
        <v>22</v>
      </c>
      <c r="O65" s="60"/>
      <c r="P65" s="60"/>
      <c r="Q65" s="60"/>
      <c r="R65" s="60" t="s">
        <v>44</v>
      </c>
      <c r="S65" s="60"/>
      <c r="T65" s="60"/>
      <c r="U65" s="59"/>
      <c r="V65" s="59"/>
      <c r="W65" s="59"/>
      <c r="X65" s="71"/>
      <c r="Y65" s="71" t="s">
        <v>22</v>
      </c>
      <c r="Z65" s="71" t="s">
        <v>22</v>
      </c>
      <c r="AA65" s="71" t="s">
        <v>22</v>
      </c>
      <c r="AB65" s="61" t="s">
        <v>59</v>
      </c>
      <c r="AC65" s="62" t="s">
        <v>3</v>
      </c>
      <c r="AD65" s="63">
        <f>AD66+AD78</f>
        <v>379444.10000000003</v>
      </c>
      <c r="AE65" s="63">
        <f>AE66+AE78</f>
        <v>313906.89999999997</v>
      </c>
      <c r="AF65" s="63">
        <f t="shared" ref="AF65:AI65" si="6">AF66+AF78</f>
        <v>394004.70000000007</v>
      </c>
      <c r="AG65" s="63">
        <f t="shared" si="6"/>
        <v>77370.5</v>
      </c>
      <c r="AH65" s="63">
        <f t="shared" si="6"/>
        <v>50914.5</v>
      </c>
      <c r="AI65" s="188">
        <f t="shared" si="6"/>
        <v>3565.3</v>
      </c>
      <c r="AJ65" s="63">
        <f>SUM(AD65:AI65)</f>
        <v>1219206.0000000002</v>
      </c>
      <c r="AK65" s="64">
        <v>2026</v>
      </c>
      <c r="AS65" s="139">
        <v>10</v>
      </c>
      <c r="AT65" s="139">
        <v>51</v>
      </c>
    </row>
    <row r="66" spans="1:46" ht="69.75" customHeight="1" thickBot="1" x14ac:dyDescent="0.3">
      <c r="A66" s="72"/>
      <c r="B66" s="72"/>
      <c r="C66" s="72"/>
      <c r="D66" s="72"/>
      <c r="E66" s="72"/>
      <c r="F66" s="72"/>
      <c r="G66" s="72"/>
      <c r="H66" s="72" t="s">
        <v>22</v>
      </c>
      <c r="I66" s="72" t="s">
        <v>23</v>
      </c>
      <c r="J66" s="72" t="s">
        <v>25</v>
      </c>
      <c r="K66" s="72" t="s">
        <v>22</v>
      </c>
      <c r="L66" s="72" t="s">
        <v>24</v>
      </c>
      <c r="M66" s="72" t="s">
        <v>22</v>
      </c>
      <c r="N66" s="72" t="s">
        <v>22</v>
      </c>
      <c r="O66" s="73"/>
      <c r="P66" s="73"/>
      <c r="Q66" s="73"/>
      <c r="R66" s="73"/>
      <c r="S66" s="73" t="s">
        <v>45</v>
      </c>
      <c r="T66" s="73"/>
      <c r="U66" s="72"/>
      <c r="V66" s="72"/>
      <c r="W66" s="72"/>
      <c r="X66" s="74"/>
      <c r="Y66" s="74" t="s">
        <v>22</v>
      </c>
      <c r="Z66" s="74" t="s">
        <v>22</v>
      </c>
      <c r="AA66" s="74" t="s">
        <v>22</v>
      </c>
      <c r="AB66" s="87" t="s">
        <v>93</v>
      </c>
      <c r="AC66" s="75" t="s">
        <v>11</v>
      </c>
      <c r="AD66" s="76">
        <f>SUM(AD68+AD72+AD70+AD73+AD75)</f>
        <v>379444.10000000003</v>
      </c>
      <c r="AE66" s="76">
        <f>AE72+AE73+AE70+AE75+AE68+AE69</f>
        <v>309406.89999999997</v>
      </c>
      <c r="AF66" s="76">
        <f>AF72+AF73+AF75</f>
        <v>388127.30000000005</v>
      </c>
      <c r="AG66" s="76">
        <f>AG72+AG73+AG75</f>
        <v>71370.5</v>
      </c>
      <c r="AH66" s="76">
        <f>AH75</f>
        <v>44914.5</v>
      </c>
      <c r="AI66" s="189">
        <f>AI75</f>
        <v>0</v>
      </c>
      <c r="AJ66" s="76">
        <f>SUM(AD66:AI66)</f>
        <v>1193263.3</v>
      </c>
      <c r="AK66" s="77">
        <v>2026</v>
      </c>
      <c r="AS66" s="139">
        <v>80</v>
      </c>
      <c r="AT66" s="139">
        <v>28</v>
      </c>
    </row>
    <row r="67" spans="1:46" ht="78.75" customHeight="1" thickBot="1" x14ac:dyDescent="0.3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2"/>
      <c r="P67" s="82"/>
      <c r="Q67" s="82"/>
      <c r="R67" s="82"/>
      <c r="S67" s="82"/>
      <c r="T67" s="82"/>
      <c r="U67" s="83"/>
      <c r="V67" s="83"/>
      <c r="W67" s="83"/>
      <c r="X67" s="52"/>
      <c r="Y67" s="52"/>
      <c r="Z67" s="52"/>
      <c r="AA67" s="52"/>
      <c r="AB67" s="54" t="s">
        <v>102</v>
      </c>
      <c r="AC67" s="9" t="s">
        <v>2</v>
      </c>
      <c r="AD67" s="19">
        <v>1</v>
      </c>
      <c r="AE67" s="107">
        <v>2</v>
      </c>
      <c r="AF67" s="19">
        <v>2</v>
      </c>
      <c r="AG67" s="19">
        <v>2</v>
      </c>
      <c r="AH67" s="19">
        <v>2</v>
      </c>
      <c r="AI67" s="186">
        <v>2</v>
      </c>
      <c r="AJ67" s="19">
        <v>2</v>
      </c>
      <c r="AK67" s="19">
        <v>2023</v>
      </c>
      <c r="AS67" s="139">
        <v>10</v>
      </c>
      <c r="AT67" s="139">
        <v>11</v>
      </c>
    </row>
    <row r="68" spans="1:46" ht="84" customHeight="1" thickBot="1" x14ac:dyDescent="0.3">
      <c r="A68" s="122" t="s">
        <v>22</v>
      </c>
      <c r="B68" s="122" t="s">
        <v>27</v>
      </c>
      <c r="C68" s="122" t="s">
        <v>26</v>
      </c>
      <c r="D68" s="122" t="s">
        <v>22</v>
      </c>
      <c r="E68" s="122" t="s">
        <v>28</v>
      </c>
      <c r="F68" s="122" t="s">
        <v>22</v>
      </c>
      <c r="G68" s="122" t="s">
        <v>25</v>
      </c>
      <c r="H68" s="122" t="s">
        <v>22</v>
      </c>
      <c r="I68" s="122" t="s">
        <v>23</v>
      </c>
      <c r="J68" s="122" t="s">
        <v>25</v>
      </c>
      <c r="K68" s="122" t="s">
        <v>129</v>
      </c>
      <c r="L68" s="122" t="s">
        <v>28</v>
      </c>
      <c r="M68" s="122" t="s">
        <v>28</v>
      </c>
      <c r="N68" s="122" t="s">
        <v>25</v>
      </c>
      <c r="O68" s="123"/>
      <c r="P68" s="123"/>
      <c r="Q68" s="123"/>
      <c r="R68" s="123"/>
      <c r="S68" s="123"/>
      <c r="T68" s="123"/>
      <c r="U68" s="122"/>
      <c r="V68" s="122"/>
      <c r="W68" s="122"/>
      <c r="X68" s="124"/>
      <c r="Y68" s="124" t="s">
        <v>27</v>
      </c>
      <c r="Z68" s="124" t="s">
        <v>26</v>
      </c>
      <c r="AA68" s="124" t="s">
        <v>25</v>
      </c>
      <c r="AB68" s="54" t="s">
        <v>132</v>
      </c>
      <c r="AC68" s="9" t="s">
        <v>3</v>
      </c>
      <c r="AD68" s="44">
        <v>511.6</v>
      </c>
      <c r="AE68" s="106">
        <f>272.1</f>
        <v>272.10000000000002</v>
      </c>
      <c r="AF68" s="106">
        <v>0</v>
      </c>
      <c r="AG68" s="106">
        <v>0</v>
      </c>
      <c r="AH68" s="106">
        <v>0</v>
      </c>
      <c r="AI68" s="190">
        <v>0</v>
      </c>
      <c r="AJ68" s="106">
        <f>SUM(AD68:AI68)</f>
        <v>783.7</v>
      </c>
      <c r="AK68" s="107">
        <v>2021</v>
      </c>
      <c r="AL68" s="10" t="s">
        <v>138</v>
      </c>
      <c r="AM68" s="120">
        <f>AE69+AE72+AE75+AE80</f>
        <v>16666.2</v>
      </c>
      <c r="AS68" s="139">
        <v>50</v>
      </c>
      <c r="AT68" s="139">
        <v>4</v>
      </c>
    </row>
    <row r="69" spans="1:46" ht="84" customHeight="1" thickBot="1" x14ac:dyDescent="0.3">
      <c r="A69" s="122" t="s">
        <v>22</v>
      </c>
      <c r="B69" s="122" t="s">
        <v>27</v>
      </c>
      <c r="C69" s="122" t="s">
        <v>26</v>
      </c>
      <c r="D69" s="122" t="s">
        <v>22</v>
      </c>
      <c r="E69" s="122" t="s">
        <v>28</v>
      </c>
      <c r="F69" s="122" t="s">
        <v>22</v>
      </c>
      <c r="G69" s="122" t="s">
        <v>25</v>
      </c>
      <c r="H69" s="122" t="s">
        <v>22</v>
      </c>
      <c r="I69" s="122" t="s">
        <v>23</v>
      </c>
      <c r="J69" s="122" t="s">
        <v>25</v>
      </c>
      <c r="K69" s="122" t="s">
        <v>129</v>
      </c>
      <c r="L69" s="122" t="s">
        <v>28</v>
      </c>
      <c r="M69" s="122" t="s">
        <v>22</v>
      </c>
      <c r="N69" s="122" t="s">
        <v>22</v>
      </c>
      <c r="O69" s="123"/>
      <c r="P69" s="123"/>
      <c r="Q69" s="123"/>
      <c r="R69" s="123"/>
      <c r="S69" s="123"/>
      <c r="T69" s="123"/>
      <c r="U69" s="122"/>
      <c r="V69" s="122"/>
      <c r="W69" s="122"/>
      <c r="X69" s="124"/>
      <c r="Y69" s="124" t="s">
        <v>27</v>
      </c>
      <c r="Z69" s="124" t="s">
        <v>26</v>
      </c>
      <c r="AA69" s="124" t="s">
        <v>25</v>
      </c>
      <c r="AB69" s="54" t="s">
        <v>132</v>
      </c>
      <c r="AC69" s="9" t="s">
        <v>3</v>
      </c>
      <c r="AD69" s="44">
        <v>0</v>
      </c>
      <c r="AE69" s="106">
        <f>0.09+442.71</f>
        <v>442.79999999999995</v>
      </c>
      <c r="AF69" s="106">
        <v>0</v>
      </c>
      <c r="AG69" s="106">
        <v>0</v>
      </c>
      <c r="AH69" s="106">
        <v>0</v>
      </c>
      <c r="AI69" s="190">
        <v>0</v>
      </c>
      <c r="AJ69" s="106">
        <f>AE69</f>
        <v>442.79999999999995</v>
      </c>
      <c r="AK69" s="107">
        <v>2022</v>
      </c>
      <c r="AM69" s="120"/>
      <c r="AS69" s="139">
        <v>80</v>
      </c>
      <c r="AT69" s="139">
        <v>30</v>
      </c>
    </row>
    <row r="70" spans="1:46" ht="83.25" customHeight="1" thickBot="1" x14ac:dyDescent="0.3">
      <c r="A70" s="122" t="s">
        <v>22</v>
      </c>
      <c r="B70" s="122" t="s">
        <v>27</v>
      </c>
      <c r="C70" s="122" t="s">
        <v>26</v>
      </c>
      <c r="D70" s="122" t="s">
        <v>22</v>
      </c>
      <c r="E70" s="122" t="s">
        <v>28</v>
      </c>
      <c r="F70" s="122" t="s">
        <v>22</v>
      </c>
      <c r="G70" s="122" t="s">
        <v>25</v>
      </c>
      <c r="H70" s="122" t="s">
        <v>22</v>
      </c>
      <c r="I70" s="122" t="s">
        <v>23</v>
      </c>
      <c r="J70" s="122" t="s">
        <v>25</v>
      </c>
      <c r="K70" s="122" t="s">
        <v>129</v>
      </c>
      <c r="L70" s="122" t="s">
        <v>28</v>
      </c>
      <c r="M70" s="122" t="s">
        <v>28</v>
      </c>
      <c r="N70" s="122" t="s">
        <v>25</v>
      </c>
      <c r="O70" s="123"/>
      <c r="P70" s="123"/>
      <c r="Q70" s="123"/>
      <c r="R70" s="123"/>
      <c r="S70" s="123"/>
      <c r="T70" s="123"/>
      <c r="U70" s="122"/>
      <c r="V70" s="122"/>
      <c r="W70" s="122"/>
      <c r="X70" s="124"/>
      <c r="Y70" s="124" t="s">
        <v>27</v>
      </c>
      <c r="Z70" s="124" t="s">
        <v>26</v>
      </c>
      <c r="AA70" s="124" t="s">
        <v>25</v>
      </c>
      <c r="AB70" s="54" t="s">
        <v>140</v>
      </c>
      <c r="AC70" s="9" t="s">
        <v>3</v>
      </c>
      <c r="AD70" s="44">
        <f>25371.6+59371.4</f>
        <v>84743</v>
      </c>
      <c r="AE70" s="106">
        <v>30123.7</v>
      </c>
      <c r="AF70" s="106">
        <v>0</v>
      </c>
      <c r="AG70" s="106">
        <v>0</v>
      </c>
      <c r="AH70" s="106">
        <v>0</v>
      </c>
      <c r="AI70" s="190">
        <v>0</v>
      </c>
      <c r="AJ70" s="106">
        <f>SUM(AD70:AI70)</f>
        <v>114866.7</v>
      </c>
      <c r="AK70" s="107">
        <v>2022</v>
      </c>
      <c r="AL70" s="10" t="s">
        <v>139</v>
      </c>
      <c r="AM70" s="120">
        <f>AE73+AE70</f>
        <v>296968.60000000003</v>
      </c>
      <c r="AS70" s="139">
        <v>53</v>
      </c>
      <c r="AT70" s="139">
        <v>35.6</v>
      </c>
    </row>
    <row r="71" spans="1:46" ht="46.9" customHeight="1" thickBot="1" x14ac:dyDescent="0.3">
      <c r="A71" s="125"/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04" t="s">
        <v>130</v>
      </c>
      <c r="AC71" s="105" t="s">
        <v>94</v>
      </c>
      <c r="AD71" s="109">
        <v>4964.2</v>
      </c>
      <c r="AE71" s="109">
        <v>4964.2</v>
      </c>
      <c r="AF71" s="107">
        <v>0</v>
      </c>
      <c r="AG71" s="107">
        <v>0</v>
      </c>
      <c r="AH71" s="107">
        <v>0</v>
      </c>
      <c r="AI71" s="191">
        <v>0</v>
      </c>
      <c r="AJ71" s="109">
        <f>AD71</f>
        <v>4964.2</v>
      </c>
      <c r="AK71" s="107">
        <v>2022</v>
      </c>
      <c r="AP71" s="14"/>
      <c r="AQ71" s="14"/>
      <c r="AS71" s="139">
        <v>40</v>
      </c>
      <c r="AT71" s="139">
        <v>18</v>
      </c>
    </row>
    <row r="72" spans="1:46" ht="58.5" customHeight="1" thickBot="1" x14ac:dyDescent="0.3">
      <c r="A72" s="122" t="s">
        <v>22</v>
      </c>
      <c r="B72" s="122" t="s">
        <v>27</v>
      </c>
      <c r="C72" s="122" t="s">
        <v>26</v>
      </c>
      <c r="D72" s="122" t="s">
        <v>22</v>
      </c>
      <c r="E72" s="122" t="s">
        <v>28</v>
      </c>
      <c r="F72" s="122" t="s">
        <v>22</v>
      </c>
      <c r="G72" s="122" t="s">
        <v>25</v>
      </c>
      <c r="H72" s="122" t="s">
        <v>22</v>
      </c>
      <c r="I72" s="122" t="s">
        <v>23</v>
      </c>
      <c r="J72" s="122" t="s">
        <v>25</v>
      </c>
      <c r="K72" s="122" t="s">
        <v>103</v>
      </c>
      <c r="L72" s="122" t="s">
        <v>23</v>
      </c>
      <c r="M72" s="122" t="s">
        <v>28</v>
      </c>
      <c r="N72" s="122" t="s">
        <v>22</v>
      </c>
      <c r="O72" s="123"/>
      <c r="P72" s="123"/>
      <c r="Q72" s="123"/>
      <c r="R72" s="123"/>
      <c r="S72" s="123"/>
      <c r="T72" s="123"/>
      <c r="U72" s="122"/>
      <c r="V72" s="122"/>
      <c r="W72" s="122"/>
      <c r="X72" s="124"/>
      <c r="Y72" s="124" t="s">
        <v>24</v>
      </c>
      <c r="Z72" s="124" t="s">
        <v>26</v>
      </c>
      <c r="AA72" s="124" t="s">
        <v>24</v>
      </c>
      <c r="AB72" s="54" t="s">
        <v>133</v>
      </c>
      <c r="AC72" s="9" t="s">
        <v>3</v>
      </c>
      <c r="AD72" s="44">
        <f>26.8+1738.3</f>
        <v>1765.1</v>
      </c>
      <c r="AE72" s="106">
        <f>50.8+1560</f>
        <v>1610.8</v>
      </c>
      <c r="AF72" s="44">
        <f>2024.4+7673.5</f>
        <v>9697.9</v>
      </c>
      <c r="AG72" s="106">
        <v>0</v>
      </c>
      <c r="AH72" s="106">
        <v>0</v>
      </c>
      <c r="AI72" s="190">
        <v>0</v>
      </c>
      <c r="AJ72" s="106">
        <f>AD72+AE72+AF72</f>
        <v>13073.8</v>
      </c>
      <c r="AK72" s="107">
        <v>2023</v>
      </c>
      <c r="AM72" s="120"/>
      <c r="AP72" s="14"/>
      <c r="AQ72" s="14"/>
      <c r="AS72" s="139">
        <v>86</v>
      </c>
      <c r="AT72" s="139">
        <v>45.3</v>
      </c>
    </row>
    <row r="73" spans="1:46" ht="70.5" customHeight="1" thickBot="1" x14ac:dyDescent="0.3">
      <c r="A73" s="122" t="s">
        <v>22</v>
      </c>
      <c r="B73" s="122" t="s">
        <v>27</v>
      </c>
      <c r="C73" s="122" t="s">
        <v>26</v>
      </c>
      <c r="D73" s="122" t="s">
        <v>22</v>
      </c>
      <c r="E73" s="122" t="s">
        <v>28</v>
      </c>
      <c r="F73" s="122" t="s">
        <v>22</v>
      </c>
      <c r="G73" s="122" t="s">
        <v>25</v>
      </c>
      <c r="H73" s="122" t="s">
        <v>22</v>
      </c>
      <c r="I73" s="122" t="s">
        <v>23</v>
      </c>
      <c r="J73" s="122" t="s">
        <v>25</v>
      </c>
      <c r="K73" s="122" t="s">
        <v>103</v>
      </c>
      <c r="L73" s="122" t="s">
        <v>23</v>
      </c>
      <c r="M73" s="122" t="s">
        <v>28</v>
      </c>
      <c r="N73" s="122" t="s">
        <v>22</v>
      </c>
      <c r="O73" s="123"/>
      <c r="P73" s="123"/>
      <c r="Q73" s="123"/>
      <c r="R73" s="123"/>
      <c r="S73" s="123"/>
      <c r="T73" s="123"/>
      <c r="U73" s="122"/>
      <c r="V73" s="122"/>
      <c r="W73" s="122"/>
      <c r="X73" s="124"/>
      <c r="Y73" s="124" t="s">
        <v>24</v>
      </c>
      <c r="Z73" s="124" t="s">
        <v>26</v>
      </c>
      <c r="AA73" s="124" t="s">
        <v>24</v>
      </c>
      <c r="AB73" s="54" t="s">
        <v>141</v>
      </c>
      <c r="AC73" s="9" t="s">
        <v>3</v>
      </c>
      <c r="AD73" s="44">
        <f>4427.7+287996.7</f>
        <v>292424.40000000002</v>
      </c>
      <c r="AE73" s="106">
        <f>8406.4+258438.5</f>
        <v>266844.90000000002</v>
      </c>
      <c r="AF73" s="44">
        <v>335380.40000000002</v>
      </c>
      <c r="AG73" s="106">
        <v>0</v>
      </c>
      <c r="AH73" s="106">
        <v>0</v>
      </c>
      <c r="AI73" s="190">
        <v>0</v>
      </c>
      <c r="AJ73" s="106">
        <f>AD73+AE73+AF73</f>
        <v>894649.70000000007</v>
      </c>
      <c r="AK73" s="107">
        <v>2023</v>
      </c>
      <c r="AP73" s="14"/>
      <c r="AQ73" s="14"/>
      <c r="AS73" s="139">
        <v>40</v>
      </c>
      <c r="AT73" s="139">
        <v>46</v>
      </c>
    </row>
    <row r="74" spans="1:46" ht="48.75" customHeight="1" thickBot="1" x14ac:dyDescent="0.3">
      <c r="A74" s="94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3"/>
      <c r="P74" s="93"/>
      <c r="Q74" s="93"/>
      <c r="R74" s="93"/>
      <c r="S74" s="93"/>
      <c r="T74" s="93"/>
      <c r="U74" s="94"/>
      <c r="V74" s="94"/>
      <c r="W74" s="94"/>
      <c r="X74" s="52"/>
      <c r="Y74" s="52"/>
      <c r="Z74" s="52"/>
      <c r="AA74" s="52"/>
      <c r="AB74" s="54" t="s">
        <v>95</v>
      </c>
      <c r="AC74" s="9" t="s">
        <v>96</v>
      </c>
      <c r="AD74" s="107">
        <v>150</v>
      </c>
      <c r="AE74" s="107">
        <v>150</v>
      </c>
      <c r="AF74" s="107">
        <v>150</v>
      </c>
      <c r="AG74" s="107">
        <v>150</v>
      </c>
      <c r="AH74" s="107">
        <v>150</v>
      </c>
      <c r="AI74" s="191">
        <v>150</v>
      </c>
      <c r="AJ74" s="107">
        <v>150</v>
      </c>
      <c r="AK74" s="107">
        <v>2023</v>
      </c>
      <c r="AS74" s="139">
        <v>57</v>
      </c>
      <c r="AT74" s="142">
        <f>SUM(AT26:AT73)</f>
        <v>1753.1000000000001</v>
      </c>
    </row>
    <row r="75" spans="1:46" ht="125.25" customHeight="1" thickBot="1" x14ac:dyDescent="0.3">
      <c r="A75" s="112" t="s">
        <v>22</v>
      </c>
      <c r="B75" s="112" t="s">
        <v>27</v>
      </c>
      <c r="C75" s="112" t="s">
        <v>26</v>
      </c>
      <c r="D75" s="112" t="s">
        <v>22</v>
      </c>
      <c r="E75" s="112" t="s">
        <v>28</v>
      </c>
      <c r="F75" s="112" t="s">
        <v>22</v>
      </c>
      <c r="G75" s="112" t="s">
        <v>25</v>
      </c>
      <c r="H75" s="112" t="s">
        <v>22</v>
      </c>
      <c r="I75" s="112" t="s">
        <v>23</v>
      </c>
      <c r="J75" s="112" t="s">
        <v>25</v>
      </c>
      <c r="K75" s="112" t="s">
        <v>22</v>
      </c>
      <c r="L75" s="112" t="s">
        <v>24</v>
      </c>
      <c r="M75" s="112" t="s">
        <v>127</v>
      </c>
      <c r="N75" s="112" t="s">
        <v>22</v>
      </c>
      <c r="O75" s="111"/>
      <c r="P75" s="111"/>
      <c r="Q75" s="111"/>
      <c r="R75" s="111"/>
      <c r="S75" s="111"/>
      <c r="T75" s="111"/>
      <c r="U75" s="112"/>
      <c r="V75" s="112"/>
      <c r="W75" s="112"/>
      <c r="X75" s="52"/>
      <c r="Y75" s="52" t="s">
        <v>24</v>
      </c>
      <c r="Z75" s="52" t="s">
        <v>25</v>
      </c>
      <c r="AA75" s="52" t="s">
        <v>24</v>
      </c>
      <c r="AB75" s="54" t="s">
        <v>159</v>
      </c>
      <c r="AC75" s="105" t="s">
        <v>3</v>
      </c>
      <c r="AD75" s="106">
        <v>0</v>
      </c>
      <c r="AE75" s="106">
        <v>10112.6</v>
      </c>
      <c r="AF75" s="106">
        <v>43049</v>
      </c>
      <c r="AG75" s="166">
        <v>71370.5</v>
      </c>
      <c r="AH75" s="166">
        <v>44914.5</v>
      </c>
      <c r="AI75" s="192">
        <v>0</v>
      </c>
      <c r="AJ75" s="106">
        <f>SUM(AD75:AI75)</f>
        <v>169446.6</v>
      </c>
      <c r="AK75" s="19">
        <v>2025</v>
      </c>
      <c r="AS75" s="139">
        <v>44</v>
      </c>
    </row>
    <row r="76" spans="1:46" ht="56.25" customHeight="1" thickBot="1" x14ac:dyDescent="0.3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1"/>
      <c r="P76" s="111"/>
      <c r="Q76" s="111"/>
      <c r="R76" s="111"/>
      <c r="S76" s="111"/>
      <c r="T76" s="111"/>
      <c r="U76" s="112"/>
      <c r="V76" s="112"/>
      <c r="W76" s="112"/>
      <c r="X76" s="52"/>
      <c r="Y76" s="52"/>
      <c r="Z76" s="52"/>
      <c r="AA76" s="52"/>
      <c r="AB76" s="54" t="s">
        <v>153</v>
      </c>
      <c r="AC76" s="9" t="s">
        <v>134</v>
      </c>
      <c r="AD76" s="19">
        <v>0</v>
      </c>
      <c r="AE76" s="107">
        <v>1</v>
      </c>
      <c r="AF76" s="19">
        <v>1</v>
      </c>
      <c r="AG76" s="19">
        <v>0</v>
      </c>
      <c r="AH76" s="19">
        <v>0</v>
      </c>
      <c r="AI76" s="186">
        <v>0</v>
      </c>
      <c r="AJ76" s="19">
        <v>1</v>
      </c>
      <c r="AK76" s="19">
        <v>2023</v>
      </c>
      <c r="AS76" s="139">
        <v>6</v>
      </c>
    </row>
    <row r="77" spans="1:46" ht="72.75" customHeight="1" thickBot="1" x14ac:dyDescent="0.3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1"/>
      <c r="P77" s="111"/>
      <c r="Q77" s="111"/>
      <c r="R77" s="111"/>
      <c r="S77" s="111"/>
      <c r="T77" s="111"/>
      <c r="U77" s="112"/>
      <c r="V77" s="112"/>
      <c r="W77" s="112"/>
      <c r="X77" s="52"/>
      <c r="Y77" s="52"/>
      <c r="Z77" s="52"/>
      <c r="AA77" s="52"/>
      <c r="AB77" s="54" t="s">
        <v>154</v>
      </c>
      <c r="AC77" s="9" t="s">
        <v>134</v>
      </c>
      <c r="AD77" s="19">
        <v>0</v>
      </c>
      <c r="AE77" s="107">
        <v>0</v>
      </c>
      <c r="AF77" s="19">
        <v>504</v>
      </c>
      <c r="AG77" s="171">
        <v>504</v>
      </c>
      <c r="AH77" s="171">
        <v>504</v>
      </c>
      <c r="AI77" s="193">
        <v>504</v>
      </c>
      <c r="AJ77" s="19">
        <v>504</v>
      </c>
      <c r="AK77" s="19">
        <v>2026</v>
      </c>
      <c r="AS77" s="139">
        <v>5</v>
      </c>
    </row>
    <row r="78" spans="1:46" ht="67.5" customHeight="1" thickBot="1" x14ac:dyDescent="0.3">
      <c r="A78" s="72"/>
      <c r="B78" s="72"/>
      <c r="C78" s="72"/>
      <c r="D78" s="72"/>
      <c r="E78" s="72"/>
      <c r="F78" s="72"/>
      <c r="G78" s="72"/>
      <c r="H78" s="72" t="s">
        <v>22</v>
      </c>
      <c r="I78" s="72" t="s">
        <v>23</v>
      </c>
      <c r="J78" s="72" t="s">
        <v>25</v>
      </c>
      <c r="K78" s="72" t="s">
        <v>22</v>
      </c>
      <c r="L78" s="72" t="s">
        <v>25</v>
      </c>
      <c r="M78" s="72" t="s">
        <v>22</v>
      </c>
      <c r="N78" s="72" t="s">
        <v>22</v>
      </c>
      <c r="O78" s="73"/>
      <c r="P78" s="73"/>
      <c r="Q78" s="73"/>
      <c r="R78" s="73"/>
      <c r="S78" s="73" t="s">
        <v>46</v>
      </c>
      <c r="T78" s="73"/>
      <c r="U78" s="72"/>
      <c r="V78" s="72"/>
      <c r="W78" s="72"/>
      <c r="X78" s="74"/>
      <c r="Y78" s="74" t="s">
        <v>22</v>
      </c>
      <c r="Z78" s="74" t="s">
        <v>22</v>
      </c>
      <c r="AA78" s="74" t="s">
        <v>22</v>
      </c>
      <c r="AB78" s="87" t="s">
        <v>135</v>
      </c>
      <c r="AC78" s="75" t="s">
        <v>3</v>
      </c>
      <c r="AD78" s="128">
        <f t="shared" ref="AD78:AI78" si="7">SUM(AD80,AD82)</f>
        <v>0</v>
      </c>
      <c r="AE78" s="128">
        <f t="shared" si="7"/>
        <v>4500</v>
      </c>
      <c r="AF78" s="128">
        <f t="shared" si="7"/>
        <v>5877.4</v>
      </c>
      <c r="AG78" s="128">
        <f t="shared" si="7"/>
        <v>6000</v>
      </c>
      <c r="AH78" s="128">
        <f t="shared" si="7"/>
        <v>6000</v>
      </c>
      <c r="AI78" s="196">
        <f t="shared" si="7"/>
        <v>3565.3</v>
      </c>
      <c r="AJ78" s="128">
        <f>SUM(AD78:AI78)</f>
        <v>25942.7</v>
      </c>
      <c r="AK78" s="77">
        <v>2026</v>
      </c>
      <c r="AS78" s="139">
        <v>35</v>
      </c>
    </row>
    <row r="79" spans="1:46" ht="57.75" customHeight="1" thickBot="1" x14ac:dyDescent="0.3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2"/>
      <c r="P79" s="82"/>
      <c r="Q79" s="82"/>
      <c r="R79" s="82"/>
      <c r="S79" s="82"/>
      <c r="T79" s="82"/>
      <c r="U79" s="83"/>
      <c r="V79" s="83"/>
      <c r="W79" s="83"/>
      <c r="X79" s="52"/>
      <c r="Y79" s="52"/>
      <c r="Z79" s="52"/>
      <c r="AA79" s="52"/>
      <c r="AB79" s="54" t="s">
        <v>90</v>
      </c>
      <c r="AC79" s="9" t="s">
        <v>50</v>
      </c>
      <c r="AD79" s="19">
        <v>1</v>
      </c>
      <c r="AE79" s="107">
        <v>1</v>
      </c>
      <c r="AF79" s="19">
        <v>1</v>
      </c>
      <c r="AG79" s="19">
        <v>1</v>
      </c>
      <c r="AH79" s="19">
        <v>1</v>
      </c>
      <c r="AI79" s="186">
        <v>1</v>
      </c>
      <c r="AJ79" s="19">
        <v>1</v>
      </c>
      <c r="AK79" s="19">
        <v>2026</v>
      </c>
      <c r="AS79" s="139">
        <v>15</v>
      </c>
    </row>
    <row r="80" spans="1:46" ht="81" customHeight="1" thickBot="1" x14ac:dyDescent="0.3">
      <c r="A80" s="91" t="s">
        <v>22</v>
      </c>
      <c r="B80" s="91" t="s">
        <v>27</v>
      </c>
      <c r="C80" s="91" t="s">
        <v>26</v>
      </c>
      <c r="D80" s="91" t="s">
        <v>22</v>
      </c>
      <c r="E80" s="91" t="s">
        <v>28</v>
      </c>
      <c r="F80" s="91" t="s">
        <v>22</v>
      </c>
      <c r="G80" s="91" t="s">
        <v>25</v>
      </c>
      <c r="H80" s="91" t="s">
        <v>22</v>
      </c>
      <c r="I80" s="91" t="s">
        <v>23</v>
      </c>
      <c r="J80" s="91" t="s">
        <v>25</v>
      </c>
      <c r="K80" s="91" t="s">
        <v>22</v>
      </c>
      <c r="L80" s="91" t="s">
        <v>25</v>
      </c>
      <c r="M80" s="103" t="s">
        <v>126</v>
      </c>
      <c r="N80" s="103" t="s">
        <v>126</v>
      </c>
      <c r="O80" s="90"/>
      <c r="P80" s="90"/>
      <c r="Q80" s="90"/>
      <c r="R80" s="90"/>
      <c r="S80" s="90"/>
      <c r="T80" s="90"/>
      <c r="U80" s="91"/>
      <c r="V80" s="91"/>
      <c r="W80" s="91"/>
      <c r="X80" s="52"/>
      <c r="Y80" s="52" t="s">
        <v>126</v>
      </c>
      <c r="Z80" s="52" t="s">
        <v>126</v>
      </c>
      <c r="AA80" s="52" t="s">
        <v>126</v>
      </c>
      <c r="AB80" s="54" t="s">
        <v>60</v>
      </c>
      <c r="AC80" s="9" t="s">
        <v>3</v>
      </c>
      <c r="AD80" s="18">
        <v>0</v>
      </c>
      <c r="AE80" s="109">
        <f>2000+2500</f>
        <v>4500</v>
      </c>
      <c r="AF80" s="170">
        <v>3850</v>
      </c>
      <c r="AG80" s="170">
        <v>0</v>
      </c>
      <c r="AH80" s="170">
        <v>3500</v>
      </c>
      <c r="AI80" s="195">
        <v>3565.3</v>
      </c>
      <c r="AJ80" s="109">
        <f>SUM(AD80:AI80)</f>
        <v>15415.3</v>
      </c>
      <c r="AK80" s="107">
        <v>2026</v>
      </c>
      <c r="AS80" s="139">
        <v>21</v>
      </c>
    </row>
    <row r="81" spans="1:46" ht="55.5" customHeight="1" thickBot="1" x14ac:dyDescent="0.3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2"/>
      <c r="P81" s="82"/>
      <c r="Q81" s="82"/>
      <c r="R81" s="82"/>
      <c r="S81" s="82"/>
      <c r="T81" s="82"/>
      <c r="U81" s="83"/>
      <c r="V81" s="83"/>
      <c r="W81" s="83"/>
      <c r="X81" s="52"/>
      <c r="Y81" s="52"/>
      <c r="Z81" s="52"/>
      <c r="AA81" s="52"/>
      <c r="AB81" s="54" t="s">
        <v>61</v>
      </c>
      <c r="AC81" s="9" t="s">
        <v>2</v>
      </c>
      <c r="AD81" s="19">
        <v>0</v>
      </c>
      <c r="AE81" s="107">
        <v>1</v>
      </c>
      <c r="AF81" s="169">
        <v>1</v>
      </c>
      <c r="AG81" s="169">
        <v>0</v>
      </c>
      <c r="AH81" s="169">
        <v>1</v>
      </c>
      <c r="AI81" s="191">
        <v>1</v>
      </c>
      <c r="AJ81" s="107">
        <v>1</v>
      </c>
      <c r="AK81" s="107">
        <v>2026</v>
      </c>
      <c r="AS81" s="139">
        <v>18</v>
      </c>
    </row>
    <row r="82" spans="1:46" ht="82.5" customHeight="1" thickBot="1" x14ac:dyDescent="0.3">
      <c r="A82" s="91" t="s">
        <v>22</v>
      </c>
      <c r="B82" s="91" t="s">
        <v>27</v>
      </c>
      <c r="C82" s="91" t="s">
        <v>26</v>
      </c>
      <c r="D82" s="91" t="s">
        <v>22</v>
      </c>
      <c r="E82" s="91" t="s">
        <v>28</v>
      </c>
      <c r="F82" s="91" t="s">
        <v>22</v>
      </c>
      <c r="G82" s="91" t="s">
        <v>25</v>
      </c>
      <c r="H82" s="91" t="s">
        <v>22</v>
      </c>
      <c r="I82" s="91" t="s">
        <v>23</v>
      </c>
      <c r="J82" s="91" t="s">
        <v>25</v>
      </c>
      <c r="K82" s="91" t="s">
        <v>22</v>
      </c>
      <c r="L82" s="91" t="s">
        <v>25</v>
      </c>
      <c r="M82" s="103" t="s">
        <v>126</v>
      </c>
      <c r="N82" s="103" t="s">
        <v>126</v>
      </c>
      <c r="O82" s="90"/>
      <c r="P82" s="90"/>
      <c r="Q82" s="90"/>
      <c r="R82" s="90"/>
      <c r="S82" s="90"/>
      <c r="T82" s="90"/>
      <c r="U82" s="91"/>
      <c r="V82" s="91"/>
      <c r="W82" s="91"/>
      <c r="X82" s="52"/>
      <c r="Y82" s="52" t="s">
        <v>126</v>
      </c>
      <c r="Z82" s="52" t="s">
        <v>126</v>
      </c>
      <c r="AA82" s="52" t="s">
        <v>126</v>
      </c>
      <c r="AB82" s="104" t="s">
        <v>62</v>
      </c>
      <c r="AC82" s="105" t="s">
        <v>3</v>
      </c>
      <c r="AD82" s="109">
        <v>0</v>
      </c>
      <c r="AE82" s="109">
        <v>0</v>
      </c>
      <c r="AF82" s="170">
        <v>2027.4</v>
      </c>
      <c r="AG82" s="170">
        <v>6000</v>
      </c>
      <c r="AH82" s="170">
        <v>2500</v>
      </c>
      <c r="AI82" s="195">
        <v>0</v>
      </c>
      <c r="AJ82" s="109">
        <f>SUM(AD82:AI82)</f>
        <v>10527.4</v>
      </c>
      <c r="AK82" s="107">
        <v>2026</v>
      </c>
      <c r="AS82" s="139">
        <v>29</v>
      </c>
    </row>
    <row r="83" spans="1:46" ht="66.75" customHeight="1" thickBot="1" x14ac:dyDescent="0.3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2"/>
      <c r="P83" s="82"/>
      <c r="Q83" s="82"/>
      <c r="R83" s="82"/>
      <c r="S83" s="82"/>
      <c r="T83" s="82"/>
      <c r="U83" s="83"/>
      <c r="V83" s="83"/>
      <c r="W83" s="83"/>
      <c r="X83" s="52"/>
      <c r="Y83" s="52"/>
      <c r="Z83" s="52"/>
      <c r="AA83" s="52"/>
      <c r="AB83" s="54" t="s">
        <v>63</v>
      </c>
      <c r="AC83" s="9" t="s">
        <v>2</v>
      </c>
      <c r="AD83" s="19">
        <v>0</v>
      </c>
      <c r="AE83" s="107">
        <v>0</v>
      </c>
      <c r="AF83" s="171">
        <v>1</v>
      </c>
      <c r="AG83" s="171">
        <v>1</v>
      </c>
      <c r="AH83" s="171">
        <v>1</v>
      </c>
      <c r="AI83" s="186">
        <v>0</v>
      </c>
      <c r="AJ83" s="19">
        <v>1</v>
      </c>
      <c r="AK83" s="19">
        <v>2025</v>
      </c>
      <c r="AS83" s="139">
        <v>6</v>
      </c>
    </row>
    <row r="84" spans="1:46" ht="78" customHeight="1" thickBot="1" x14ac:dyDescent="0.3">
      <c r="A84" s="59"/>
      <c r="B84" s="59"/>
      <c r="C84" s="59"/>
      <c r="D84" s="59"/>
      <c r="E84" s="59"/>
      <c r="F84" s="59"/>
      <c r="G84" s="59"/>
      <c r="H84" s="59" t="s">
        <v>22</v>
      </c>
      <c r="I84" s="59" t="s">
        <v>23</v>
      </c>
      <c r="J84" s="59" t="s">
        <v>26</v>
      </c>
      <c r="K84" s="59" t="s">
        <v>22</v>
      </c>
      <c r="L84" s="59" t="s">
        <v>22</v>
      </c>
      <c r="M84" s="59" t="s">
        <v>22</v>
      </c>
      <c r="N84" s="59" t="s">
        <v>22</v>
      </c>
      <c r="O84" s="60"/>
      <c r="P84" s="60"/>
      <c r="Q84" s="60"/>
      <c r="R84" s="60" t="s">
        <v>47</v>
      </c>
      <c r="S84" s="60"/>
      <c r="T84" s="60"/>
      <c r="U84" s="59"/>
      <c r="V84" s="59"/>
      <c r="W84" s="59"/>
      <c r="X84" s="71"/>
      <c r="Y84" s="71" t="s">
        <v>22</v>
      </c>
      <c r="Z84" s="71" t="s">
        <v>22</v>
      </c>
      <c r="AA84" s="71" t="s">
        <v>22</v>
      </c>
      <c r="AB84" s="61" t="s">
        <v>64</v>
      </c>
      <c r="AC84" s="62" t="s">
        <v>3</v>
      </c>
      <c r="AD84" s="63">
        <f t="shared" ref="AD84:AI84" si="8">SUM(AD85,AD97,AD104)</f>
        <v>13123.630000000001</v>
      </c>
      <c r="AE84" s="63">
        <f t="shared" si="8"/>
        <v>0</v>
      </c>
      <c r="AF84" s="63">
        <f>AF85</f>
        <v>2016.2</v>
      </c>
      <c r="AG84" s="63">
        <f t="shared" si="8"/>
        <v>2016.2</v>
      </c>
      <c r="AH84" s="63">
        <f t="shared" si="8"/>
        <v>2016.2</v>
      </c>
      <c r="AI84" s="188">
        <f t="shared" si="8"/>
        <v>13602.5</v>
      </c>
      <c r="AJ84" s="63">
        <f>SUM(AD84:AI84)</f>
        <v>32774.730000000003</v>
      </c>
      <c r="AK84" s="64">
        <v>2026</v>
      </c>
      <c r="AL84" s="117"/>
      <c r="AS84" s="139">
        <v>7</v>
      </c>
      <c r="AT84" s="118"/>
    </row>
    <row r="85" spans="1:46" s="92" customFormat="1" ht="44.25" customHeight="1" thickBot="1" x14ac:dyDescent="0.3">
      <c r="A85" s="72"/>
      <c r="B85" s="72"/>
      <c r="C85" s="72"/>
      <c r="D85" s="72"/>
      <c r="E85" s="72"/>
      <c r="F85" s="72"/>
      <c r="G85" s="72"/>
      <c r="H85" s="72" t="s">
        <v>22</v>
      </c>
      <c r="I85" s="72" t="s">
        <v>23</v>
      </c>
      <c r="J85" s="72" t="s">
        <v>26</v>
      </c>
      <c r="K85" s="72" t="s">
        <v>22</v>
      </c>
      <c r="L85" s="72" t="s">
        <v>24</v>
      </c>
      <c r="M85" s="72" t="s">
        <v>22</v>
      </c>
      <c r="N85" s="72" t="s">
        <v>22</v>
      </c>
      <c r="O85" s="73"/>
      <c r="P85" s="73"/>
      <c r="Q85" s="73"/>
      <c r="R85" s="73"/>
      <c r="S85" s="73" t="s">
        <v>76</v>
      </c>
      <c r="T85" s="73"/>
      <c r="U85" s="72"/>
      <c r="V85" s="72"/>
      <c r="W85" s="72"/>
      <c r="X85" s="74"/>
      <c r="Y85" s="74" t="s">
        <v>22</v>
      </c>
      <c r="Z85" s="74" t="s">
        <v>22</v>
      </c>
      <c r="AA85" s="74" t="s">
        <v>22</v>
      </c>
      <c r="AB85" s="87" t="s">
        <v>123</v>
      </c>
      <c r="AC85" s="75" t="s">
        <v>3</v>
      </c>
      <c r="AD85" s="76">
        <f>AD90+AD89+AD91</f>
        <v>13123.630000000001</v>
      </c>
      <c r="AE85" s="76">
        <v>0</v>
      </c>
      <c r="AF85" s="76">
        <f>AF89</f>
        <v>2016.2</v>
      </c>
      <c r="AG85" s="76">
        <f>AG89</f>
        <v>2016.2</v>
      </c>
      <c r="AH85" s="76">
        <f>AH89</f>
        <v>2016.2</v>
      </c>
      <c r="AI85" s="189">
        <f t="shared" ref="AI85" si="9">AI90</f>
        <v>1102.5</v>
      </c>
      <c r="AJ85" s="76">
        <f>SUM(AD85:AI85)</f>
        <v>20274.730000000003</v>
      </c>
      <c r="AK85" s="77">
        <v>2026</v>
      </c>
      <c r="AS85" s="139">
        <v>12</v>
      </c>
    </row>
    <row r="86" spans="1:46" ht="53.25" customHeight="1" thickBot="1" x14ac:dyDescent="0.3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8"/>
      <c r="P86" s="88"/>
      <c r="Q86" s="88"/>
      <c r="R86" s="88"/>
      <c r="S86" s="88"/>
      <c r="T86" s="88"/>
      <c r="U86" s="89"/>
      <c r="V86" s="89"/>
      <c r="W86" s="89"/>
      <c r="X86" s="52"/>
      <c r="Y86" s="52"/>
      <c r="Z86" s="52"/>
      <c r="AA86" s="52"/>
      <c r="AB86" s="54" t="s">
        <v>120</v>
      </c>
      <c r="AC86" s="9" t="s">
        <v>37</v>
      </c>
      <c r="AD86" s="18">
        <v>313618.5</v>
      </c>
      <c r="AE86" s="109">
        <f t="shared" ref="AE86:AI88" si="10">AD86*0.99</f>
        <v>310482.315</v>
      </c>
      <c r="AF86" s="18">
        <f t="shared" si="10"/>
        <v>307377.49184999999</v>
      </c>
      <c r="AG86" s="18">
        <f t="shared" si="10"/>
        <v>304303.71693150001</v>
      </c>
      <c r="AH86" s="18">
        <f t="shared" si="10"/>
        <v>301260.67976218503</v>
      </c>
      <c r="AI86" s="187">
        <f t="shared" si="10"/>
        <v>298248.07296456315</v>
      </c>
      <c r="AJ86" s="18">
        <f>AI86</f>
        <v>298248.07296456315</v>
      </c>
      <c r="AK86" s="19">
        <v>2026</v>
      </c>
      <c r="AS86" s="139">
        <v>140</v>
      </c>
    </row>
    <row r="87" spans="1:46" ht="52.5" customHeight="1" thickBot="1" x14ac:dyDescent="0.3">
      <c r="A87" s="89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8"/>
      <c r="P87" s="88"/>
      <c r="Q87" s="88"/>
      <c r="R87" s="88"/>
      <c r="S87" s="88"/>
      <c r="T87" s="88"/>
      <c r="U87" s="89"/>
      <c r="V87" s="89"/>
      <c r="W87" s="89"/>
      <c r="X87" s="52"/>
      <c r="Y87" s="52"/>
      <c r="Z87" s="52"/>
      <c r="AA87" s="52"/>
      <c r="AB87" s="54" t="s">
        <v>121</v>
      </c>
      <c r="AC87" s="9" t="s">
        <v>0</v>
      </c>
      <c r="AD87" s="18">
        <v>750622.8</v>
      </c>
      <c r="AE87" s="109">
        <f t="shared" si="10"/>
        <v>743116.57200000004</v>
      </c>
      <c r="AF87" s="18">
        <f t="shared" si="10"/>
        <v>735685.40628</v>
      </c>
      <c r="AG87" s="18">
        <f t="shared" si="10"/>
        <v>728328.55221719993</v>
      </c>
      <c r="AH87" s="18">
        <f t="shared" si="10"/>
        <v>721045.26669502794</v>
      </c>
      <c r="AI87" s="187">
        <f t="shared" si="10"/>
        <v>713834.81402807764</v>
      </c>
      <c r="AJ87" s="18">
        <f>AI87</f>
        <v>713834.81402807764</v>
      </c>
      <c r="AK87" s="19">
        <v>2026</v>
      </c>
      <c r="AS87" s="139">
        <v>15</v>
      </c>
    </row>
    <row r="88" spans="1:46" ht="39" thickBot="1" x14ac:dyDescent="0.3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8"/>
      <c r="P88" s="88"/>
      <c r="Q88" s="88"/>
      <c r="R88" s="88"/>
      <c r="S88" s="88"/>
      <c r="T88" s="88"/>
      <c r="U88" s="89"/>
      <c r="V88" s="89"/>
      <c r="W88" s="89"/>
      <c r="X88" s="52"/>
      <c r="Y88" s="52"/>
      <c r="Z88" s="52"/>
      <c r="AA88" s="52"/>
      <c r="AB88" s="54" t="s">
        <v>122</v>
      </c>
      <c r="AC88" s="9" t="s">
        <v>12</v>
      </c>
      <c r="AD88" s="18">
        <v>10083407</v>
      </c>
      <c r="AE88" s="109">
        <f t="shared" si="10"/>
        <v>9982572.9299999997</v>
      </c>
      <c r="AF88" s="18">
        <f t="shared" si="10"/>
        <v>9882747.2006999999</v>
      </c>
      <c r="AG88" s="18">
        <f t="shared" si="10"/>
        <v>9783919.7286929991</v>
      </c>
      <c r="AH88" s="18">
        <f t="shared" si="10"/>
        <v>9686080.5314060692</v>
      </c>
      <c r="AI88" s="187">
        <f t="shared" si="10"/>
        <v>9589219.7260920089</v>
      </c>
      <c r="AJ88" s="18">
        <f>AI88</f>
        <v>9589219.7260920089</v>
      </c>
      <c r="AK88" s="19">
        <v>2026</v>
      </c>
      <c r="AS88" s="139">
        <v>18</v>
      </c>
    </row>
    <row r="89" spans="1:46" ht="92.25" customHeight="1" thickBot="1" x14ac:dyDescent="0.3">
      <c r="A89" s="102" t="s">
        <v>22</v>
      </c>
      <c r="B89" s="102" t="s">
        <v>27</v>
      </c>
      <c r="C89" s="102" t="s">
        <v>26</v>
      </c>
      <c r="D89" s="102" t="s">
        <v>22</v>
      </c>
      <c r="E89" s="102" t="s">
        <v>28</v>
      </c>
      <c r="F89" s="102" t="s">
        <v>22</v>
      </c>
      <c r="G89" s="102" t="s">
        <v>25</v>
      </c>
      <c r="H89" s="102" t="s">
        <v>22</v>
      </c>
      <c r="I89" s="102" t="s">
        <v>23</v>
      </c>
      <c r="J89" s="102" t="s">
        <v>26</v>
      </c>
      <c r="K89" s="102" t="s">
        <v>22</v>
      </c>
      <c r="L89" s="102" t="s">
        <v>24</v>
      </c>
      <c r="M89" s="103" t="s">
        <v>127</v>
      </c>
      <c r="N89" s="103" t="s">
        <v>22</v>
      </c>
      <c r="O89" s="101"/>
      <c r="P89" s="101"/>
      <c r="Q89" s="101"/>
      <c r="R89" s="101"/>
      <c r="S89" s="101"/>
      <c r="T89" s="101"/>
      <c r="U89" s="102"/>
      <c r="V89" s="102"/>
      <c r="W89" s="102"/>
      <c r="X89" s="52"/>
      <c r="Y89" s="52" t="s">
        <v>128</v>
      </c>
      <c r="Z89" s="52" t="s">
        <v>22</v>
      </c>
      <c r="AA89" s="52" t="s">
        <v>22</v>
      </c>
      <c r="AB89" s="54" t="s">
        <v>124</v>
      </c>
      <c r="AC89" s="9" t="s">
        <v>3</v>
      </c>
      <c r="AD89" s="44">
        <f>(2194318.56+49681.44)/1000</f>
        <v>2244</v>
      </c>
      <c r="AE89" s="106">
        <v>0</v>
      </c>
      <c r="AF89" s="170">
        <v>2016.2</v>
      </c>
      <c r="AG89" s="170">
        <v>2016.2</v>
      </c>
      <c r="AH89" s="170">
        <v>2016.2</v>
      </c>
      <c r="AI89" s="195">
        <v>0</v>
      </c>
      <c r="AJ89" s="109">
        <f>SUM(AD89:AI89)</f>
        <v>8292.6</v>
      </c>
      <c r="AK89" s="19">
        <v>2025</v>
      </c>
      <c r="AM89" s="10" t="s">
        <v>138</v>
      </c>
      <c r="AS89" s="139">
        <v>31</v>
      </c>
    </row>
    <row r="90" spans="1:46" s="2" customFormat="1" ht="78.75" customHeight="1" x14ac:dyDescent="0.25">
      <c r="A90" s="91" t="s">
        <v>22</v>
      </c>
      <c r="B90" s="91" t="s">
        <v>27</v>
      </c>
      <c r="C90" s="91" t="s">
        <v>26</v>
      </c>
      <c r="D90" s="91" t="s">
        <v>22</v>
      </c>
      <c r="E90" s="91" t="s">
        <v>28</v>
      </c>
      <c r="F90" s="91" t="s">
        <v>22</v>
      </c>
      <c r="G90" s="91" t="s">
        <v>25</v>
      </c>
      <c r="H90" s="91" t="s">
        <v>22</v>
      </c>
      <c r="I90" s="91" t="s">
        <v>23</v>
      </c>
      <c r="J90" s="91" t="s">
        <v>26</v>
      </c>
      <c r="K90" s="91" t="s">
        <v>22</v>
      </c>
      <c r="L90" s="98" t="s">
        <v>24</v>
      </c>
      <c r="M90" s="103" t="s">
        <v>126</v>
      </c>
      <c r="N90" s="103" t="s">
        <v>126</v>
      </c>
      <c r="O90" s="90"/>
      <c r="P90" s="90"/>
      <c r="Q90" s="90"/>
      <c r="R90" s="90"/>
      <c r="S90" s="90"/>
      <c r="T90" s="90"/>
      <c r="U90" s="91"/>
      <c r="V90" s="91"/>
      <c r="W90" s="91"/>
      <c r="X90" s="52"/>
      <c r="Y90" s="52" t="s">
        <v>126</v>
      </c>
      <c r="Z90" s="52" t="s">
        <v>126</v>
      </c>
      <c r="AA90" s="52" t="s">
        <v>126</v>
      </c>
      <c r="AB90" s="54" t="s">
        <v>125</v>
      </c>
      <c r="AC90" s="9" t="s">
        <v>3</v>
      </c>
      <c r="AD90" s="44">
        <f>(802.7+599.9)</f>
        <v>1402.6</v>
      </c>
      <c r="AE90" s="106">
        <v>0</v>
      </c>
      <c r="AF90" s="106">
        <v>0</v>
      </c>
      <c r="AG90" s="106">
        <v>0</v>
      </c>
      <c r="AH90" s="106">
        <v>0</v>
      </c>
      <c r="AI90" s="190">
        <v>1102.5</v>
      </c>
      <c r="AJ90" s="106">
        <f>SUM(AD90:AI90)</f>
        <v>2505.1</v>
      </c>
      <c r="AK90" s="19">
        <v>2026</v>
      </c>
      <c r="AM90" s="2" t="s">
        <v>139</v>
      </c>
      <c r="AS90" s="143">
        <f>SUM(AS26:AS89)</f>
        <v>2286.75</v>
      </c>
      <c r="AT90" s="121">
        <f>AS90+AT74</f>
        <v>4039.8500000000004</v>
      </c>
    </row>
    <row r="91" spans="1:46" s="2" customFormat="1" ht="94.5" customHeight="1" x14ac:dyDescent="0.25">
      <c r="A91" s="151" t="s">
        <v>22</v>
      </c>
      <c r="B91" s="151" t="s">
        <v>27</v>
      </c>
      <c r="C91" s="151" t="s">
        <v>26</v>
      </c>
      <c r="D91" s="151" t="s">
        <v>22</v>
      </c>
      <c r="E91" s="151" t="s">
        <v>28</v>
      </c>
      <c r="F91" s="151" t="s">
        <v>22</v>
      </c>
      <c r="G91" s="151" t="s">
        <v>25</v>
      </c>
      <c r="H91" s="151" t="s">
        <v>22</v>
      </c>
      <c r="I91" s="151" t="s">
        <v>23</v>
      </c>
      <c r="J91" s="151" t="s">
        <v>26</v>
      </c>
      <c r="K91" s="151" t="s">
        <v>22</v>
      </c>
      <c r="L91" s="151" t="s">
        <v>24</v>
      </c>
      <c r="M91" s="151" t="s">
        <v>24</v>
      </c>
      <c r="N91" s="151" t="s">
        <v>22</v>
      </c>
      <c r="O91" s="150"/>
      <c r="P91" s="150"/>
      <c r="Q91" s="150"/>
      <c r="R91" s="150"/>
      <c r="S91" s="150"/>
      <c r="T91" s="150"/>
      <c r="U91" s="151"/>
      <c r="V91" s="151"/>
      <c r="W91" s="151"/>
      <c r="X91" s="52"/>
      <c r="Y91" s="52" t="s">
        <v>128</v>
      </c>
      <c r="Z91" s="52" t="s">
        <v>22</v>
      </c>
      <c r="AA91" s="52" t="s">
        <v>22</v>
      </c>
      <c r="AB91" s="132" t="s">
        <v>155</v>
      </c>
      <c r="AC91" s="133" t="s">
        <v>3</v>
      </c>
      <c r="AD91" s="44">
        <f>(9278374.23+198655.77)/1000</f>
        <v>9477.0300000000007</v>
      </c>
      <c r="AE91" s="106">
        <v>0</v>
      </c>
      <c r="AF91" s="106">
        <v>0</v>
      </c>
      <c r="AG91" s="106">
        <v>0</v>
      </c>
      <c r="AH91" s="126">
        <v>0</v>
      </c>
      <c r="AI91" s="197">
        <v>0</v>
      </c>
      <c r="AJ91" s="126">
        <f>SUM(AD91:AI91)</f>
        <v>9477.0300000000007</v>
      </c>
      <c r="AK91" s="127">
        <v>2026</v>
      </c>
    </row>
    <row r="92" spans="1:46" s="2" customFormat="1" ht="45" customHeight="1" x14ac:dyDescent="0.25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8"/>
      <c r="P92" s="88"/>
      <c r="Q92" s="88"/>
      <c r="R92" s="88"/>
      <c r="S92" s="88"/>
      <c r="T92" s="88"/>
      <c r="U92" s="89"/>
      <c r="V92" s="89"/>
      <c r="W92" s="89"/>
      <c r="X92" s="52"/>
      <c r="Y92" s="52"/>
      <c r="Z92" s="52"/>
      <c r="AA92" s="52"/>
      <c r="AB92" s="54" t="s">
        <v>73</v>
      </c>
      <c r="AC92" s="9" t="s">
        <v>36</v>
      </c>
      <c r="AD92" s="44">
        <v>0.83509999999999995</v>
      </c>
      <c r="AE92" s="106">
        <v>0</v>
      </c>
      <c r="AF92" s="165">
        <v>0.1</v>
      </c>
      <c r="AG92" s="165">
        <v>0.1</v>
      </c>
      <c r="AH92" s="165">
        <v>0.1</v>
      </c>
      <c r="AI92" s="198">
        <v>0.1</v>
      </c>
      <c r="AJ92" s="44">
        <f>SUM(AD92:AI92)</f>
        <v>1.2351000000000001</v>
      </c>
      <c r="AK92" s="19">
        <v>2026</v>
      </c>
    </row>
    <row r="93" spans="1:46" ht="51" customHeight="1" x14ac:dyDescent="0.25">
      <c r="A93" s="83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2"/>
      <c r="P93" s="82"/>
      <c r="Q93" s="82"/>
      <c r="R93" s="82"/>
      <c r="S93" s="82"/>
      <c r="T93" s="82" t="s">
        <v>48</v>
      </c>
      <c r="U93" s="83"/>
      <c r="V93" s="83"/>
      <c r="W93" s="83"/>
      <c r="X93" s="52"/>
      <c r="Y93" s="52"/>
      <c r="Z93" s="52"/>
      <c r="AA93" s="52"/>
      <c r="AB93" s="54" t="s">
        <v>65</v>
      </c>
      <c r="AC93" s="9" t="s">
        <v>50</v>
      </c>
      <c r="AD93" s="19">
        <v>1</v>
      </c>
      <c r="AE93" s="107">
        <v>1</v>
      </c>
      <c r="AF93" s="19">
        <v>1</v>
      </c>
      <c r="AG93" s="19">
        <v>1</v>
      </c>
      <c r="AH93" s="19">
        <v>1</v>
      </c>
      <c r="AI93" s="186">
        <v>1</v>
      </c>
      <c r="AJ93" s="19">
        <v>1</v>
      </c>
      <c r="AK93" s="19">
        <v>2026</v>
      </c>
    </row>
    <row r="94" spans="1:46" ht="48" customHeight="1" x14ac:dyDescent="0.25">
      <c r="A94" s="83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2"/>
      <c r="P94" s="82"/>
      <c r="Q94" s="82"/>
      <c r="R94" s="82"/>
      <c r="S94" s="82"/>
      <c r="T94" s="82"/>
      <c r="U94" s="83"/>
      <c r="V94" s="83"/>
      <c r="W94" s="83"/>
      <c r="X94" s="52"/>
      <c r="Y94" s="52"/>
      <c r="Z94" s="52"/>
      <c r="AA94" s="52"/>
      <c r="AB94" s="54" t="s">
        <v>120</v>
      </c>
      <c r="AC94" s="9" t="s">
        <v>37</v>
      </c>
      <c r="AD94" s="18">
        <v>313618.5</v>
      </c>
      <c r="AE94" s="109">
        <f>AD94*0.99</f>
        <v>310482.315</v>
      </c>
      <c r="AF94" s="18">
        <f>AE94*0.99</f>
        <v>307377.49184999999</v>
      </c>
      <c r="AG94" s="18">
        <f>AF94*0.99</f>
        <v>304303.71693150001</v>
      </c>
      <c r="AH94" s="18">
        <f>AG94*0.99</f>
        <v>301260.67976218503</v>
      </c>
      <c r="AI94" s="187">
        <f>AH94*0.99</f>
        <v>298248.07296456315</v>
      </c>
      <c r="AJ94" s="18">
        <f>AI94</f>
        <v>298248.07296456315</v>
      </c>
      <c r="AK94" s="19">
        <v>2026</v>
      </c>
    </row>
    <row r="95" spans="1:46" ht="45.75" customHeight="1" x14ac:dyDescent="0.25">
      <c r="A95" s="83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2"/>
      <c r="P95" s="82"/>
      <c r="Q95" s="82"/>
      <c r="R95" s="82"/>
      <c r="S95" s="82"/>
      <c r="T95" s="82"/>
      <c r="U95" s="83"/>
      <c r="V95" s="83"/>
      <c r="W95" s="83"/>
      <c r="X95" s="52"/>
      <c r="Y95" s="52"/>
      <c r="Z95" s="52"/>
      <c r="AA95" s="52"/>
      <c r="AB95" s="54" t="s">
        <v>121</v>
      </c>
      <c r="AC95" s="9" t="s">
        <v>0</v>
      </c>
      <c r="AD95" s="18">
        <v>750622.8</v>
      </c>
      <c r="AE95" s="109">
        <f t="shared" ref="AE95:AI96" si="11">AD95*0.99</f>
        <v>743116.57200000004</v>
      </c>
      <c r="AF95" s="18">
        <f t="shared" si="11"/>
        <v>735685.40628</v>
      </c>
      <c r="AG95" s="18">
        <f t="shared" si="11"/>
        <v>728328.55221719993</v>
      </c>
      <c r="AH95" s="18">
        <f t="shared" si="11"/>
        <v>721045.26669502794</v>
      </c>
      <c r="AI95" s="187">
        <f t="shared" si="11"/>
        <v>713834.81402807764</v>
      </c>
      <c r="AJ95" s="18">
        <f>AI95</f>
        <v>713834.81402807764</v>
      </c>
      <c r="AK95" s="19">
        <v>2026</v>
      </c>
    </row>
    <row r="96" spans="1:46" ht="47.25" customHeight="1" x14ac:dyDescent="0.25">
      <c r="A96" s="83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2"/>
      <c r="P96" s="82"/>
      <c r="Q96" s="82"/>
      <c r="R96" s="82"/>
      <c r="S96" s="82"/>
      <c r="T96" s="82"/>
      <c r="U96" s="83"/>
      <c r="V96" s="83"/>
      <c r="W96" s="83"/>
      <c r="X96" s="52"/>
      <c r="Y96" s="52"/>
      <c r="Z96" s="52"/>
      <c r="AA96" s="52"/>
      <c r="AB96" s="54" t="s">
        <v>122</v>
      </c>
      <c r="AC96" s="9" t="s">
        <v>12</v>
      </c>
      <c r="AD96" s="18">
        <v>10083407</v>
      </c>
      <c r="AE96" s="109">
        <f t="shared" si="11"/>
        <v>9982572.9299999997</v>
      </c>
      <c r="AF96" s="18">
        <f t="shared" si="11"/>
        <v>9882747.2006999999</v>
      </c>
      <c r="AG96" s="18">
        <f t="shared" si="11"/>
        <v>9783919.7286929991</v>
      </c>
      <c r="AH96" s="18">
        <f t="shared" si="11"/>
        <v>9686080.5314060692</v>
      </c>
      <c r="AI96" s="187">
        <f t="shared" si="11"/>
        <v>9589219.7260920089</v>
      </c>
      <c r="AJ96" s="18">
        <f>AI96</f>
        <v>9589219.7260920089</v>
      </c>
      <c r="AK96" s="19">
        <v>2026</v>
      </c>
    </row>
    <row r="97" spans="1:37" ht="50.25" customHeight="1" x14ac:dyDescent="0.25">
      <c r="A97" s="72"/>
      <c r="B97" s="72"/>
      <c r="C97" s="72"/>
      <c r="D97" s="72"/>
      <c r="E97" s="72"/>
      <c r="F97" s="72"/>
      <c r="G97" s="72"/>
      <c r="H97" s="72" t="s">
        <v>22</v>
      </c>
      <c r="I97" s="72" t="s">
        <v>23</v>
      </c>
      <c r="J97" s="72" t="s">
        <v>26</v>
      </c>
      <c r="K97" s="72" t="s">
        <v>22</v>
      </c>
      <c r="L97" s="72" t="s">
        <v>25</v>
      </c>
      <c r="M97" s="72" t="s">
        <v>22</v>
      </c>
      <c r="N97" s="72" t="s">
        <v>22</v>
      </c>
      <c r="O97" s="73"/>
      <c r="P97" s="73"/>
      <c r="Q97" s="73"/>
      <c r="R97" s="73"/>
      <c r="S97" s="73" t="s">
        <v>49</v>
      </c>
      <c r="T97" s="73"/>
      <c r="U97" s="72"/>
      <c r="V97" s="72"/>
      <c r="W97" s="72"/>
      <c r="X97" s="74"/>
      <c r="Y97" s="74" t="s">
        <v>22</v>
      </c>
      <c r="Z97" s="74" t="s">
        <v>22</v>
      </c>
      <c r="AA97" s="74" t="s">
        <v>22</v>
      </c>
      <c r="AB97" s="87" t="s">
        <v>108</v>
      </c>
      <c r="AC97" s="75" t="s">
        <v>3</v>
      </c>
      <c r="AD97" s="76">
        <v>0</v>
      </c>
      <c r="AE97" s="76">
        <v>0</v>
      </c>
      <c r="AF97" s="76">
        <v>0</v>
      </c>
      <c r="AG97" s="76">
        <f>AG99</f>
        <v>0</v>
      </c>
      <c r="AH97" s="76">
        <f>AH99</f>
        <v>0</v>
      </c>
      <c r="AI97" s="189">
        <f>AI99</f>
        <v>12500</v>
      </c>
      <c r="AJ97" s="76">
        <f>SUM(AD97:AI97)</f>
        <v>12500</v>
      </c>
      <c r="AK97" s="77">
        <v>2026</v>
      </c>
    </row>
    <row r="98" spans="1:37" ht="54" customHeight="1" x14ac:dyDescent="0.25">
      <c r="A98" s="100"/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99"/>
      <c r="P98" s="99"/>
      <c r="Q98" s="99"/>
      <c r="R98" s="99"/>
      <c r="S98" s="99"/>
      <c r="T98" s="99"/>
      <c r="U98" s="100"/>
      <c r="V98" s="100"/>
      <c r="W98" s="100"/>
      <c r="X98" s="52"/>
      <c r="Y98" s="52"/>
      <c r="Z98" s="52"/>
      <c r="AA98" s="52"/>
      <c r="AB98" s="54" t="s">
        <v>118</v>
      </c>
      <c r="AC98" s="9" t="s">
        <v>7</v>
      </c>
      <c r="AD98" s="19">
        <f>AD101</f>
        <v>17</v>
      </c>
      <c r="AE98" s="107">
        <f t="shared" ref="AE98:AJ98" si="12">AE101</f>
        <v>17</v>
      </c>
      <c r="AF98" s="19">
        <f t="shared" si="12"/>
        <v>10</v>
      </c>
      <c r="AG98" s="19">
        <f t="shared" si="12"/>
        <v>6</v>
      </c>
      <c r="AH98" s="19">
        <f t="shared" si="12"/>
        <v>3</v>
      </c>
      <c r="AI98" s="186">
        <f t="shared" si="12"/>
        <v>0</v>
      </c>
      <c r="AJ98" s="19">
        <f t="shared" si="12"/>
        <v>0</v>
      </c>
      <c r="AK98" s="19">
        <v>2026</v>
      </c>
    </row>
    <row r="99" spans="1:37" ht="42" customHeight="1" x14ac:dyDescent="0.25">
      <c r="A99" s="100"/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99"/>
      <c r="P99" s="99"/>
      <c r="Q99" s="99"/>
      <c r="R99" s="99"/>
      <c r="S99" s="99"/>
      <c r="T99" s="99"/>
      <c r="U99" s="100"/>
      <c r="V99" s="100"/>
      <c r="W99" s="100"/>
      <c r="X99" s="52"/>
      <c r="Y99" s="52"/>
      <c r="Z99" s="52"/>
      <c r="AA99" s="52"/>
      <c r="AB99" s="54" t="s">
        <v>116</v>
      </c>
      <c r="AC99" s="9" t="s">
        <v>3</v>
      </c>
      <c r="AD99" s="18">
        <v>0</v>
      </c>
      <c r="AE99" s="109">
        <v>0</v>
      </c>
      <c r="AF99" s="18">
        <v>0</v>
      </c>
      <c r="AG99" s="110">
        <v>0</v>
      </c>
      <c r="AH99" s="172">
        <v>0</v>
      </c>
      <c r="AI99" s="199">
        <f>2500*AI100</f>
        <v>12500</v>
      </c>
      <c r="AJ99" s="110">
        <f>SUM(AD99:AI99)</f>
        <v>12500</v>
      </c>
      <c r="AK99" s="19">
        <v>2026</v>
      </c>
    </row>
    <row r="100" spans="1:37" ht="57" customHeight="1" x14ac:dyDescent="0.25">
      <c r="A100" s="100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99"/>
      <c r="P100" s="99"/>
      <c r="Q100" s="99"/>
      <c r="R100" s="99"/>
      <c r="S100" s="99"/>
      <c r="T100" s="99"/>
      <c r="U100" s="100"/>
      <c r="V100" s="100"/>
      <c r="W100" s="100"/>
      <c r="X100" s="52"/>
      <c r="Y100" s="52"/>
      <c r="Z100" s="52"/>
      <c r="AA100" s="52"/>
      <c r="AB100" s="54" t="s">
        <v>117</v>
      </c>
      <c r="AC100" s="9" t="s">
        <v>2</v>
      </c>
      <c r="AD100" s="19">
        <v>0</v>
      </c>
      <c r="AE100" s="107">
        <v>0</v>
      </c>
      <c r="AF100" s="19">
        <v>0</v>
      </c>
      <c r="AG100" s="171">
        <v>0</v>
      </c>
      <c r="AH100" s="171">
        <v>0</v>
      </c>
      <c r="AI100" s="186">
        <v>5</v>
      </c>
      <c r="AJ100" s="19">
        <f>SUM(AD100:AI100)</f>
        <v>5</v>
      </c>
      <c r="AK100" s="19">
        <v>2026</v>
      </c>
    </row>
    <row r="101" spans="1:37" ht="45" customHeight="1" x14ac:dyDescent="0.25">
      <c r="A101" s="100"/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99"/>
      <c r="P101" s="99"/>
      <c r="Q101" s="99"/>
      <c r="R101" s="99"/>
      <c r="S101" s="99"/>
      <c r="T101" s="99"/>
      <c r="U101" s="100"/>
      <c r="V101" s="100"/>
      <c r="W101" s="100"/>
      <c r="X101" s="52"/>
      <c r="Y101" s="52"/>
      <c r="Z101" s="52"/>
      <c r="AA101" s="52"/>
      <c r="AB101" s="54" t="s">
        <v>92</v>
      </c>
      <c r="AC101" s="9" t="s">
        <v>7</v>
      </c>
      <c r="AD101" s="19">
        <v>17</v>
      </c>
      <c r="AE101" s="107">
        <v>17</v>
      </c>
      <c r="AF101" s="19">
        <v>10</v>
      </c>
      <c r="AG101" s="19">
        <v>6</v>
      </c>
      <c r="AH101" s="19">
        <v>3</v>
      </c>
      <c r="AI101" s="186">
        <v>0</v>
      </c>
      <c r="AJ101" s="19">
        <v>0</v>
      </c>
      <c r="AK101" s="19">
        <v>2026</v>
      </c>
    </row>
    <row r="102" spans="1:37" ht="112.5" customHeight="1" x14ac:dyDescent="0.25">
      <c r="A102" s="10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99"/>
      <c r="P102" s="99"/>
      <c r="Q102" s="99"/>
      <c r="R102" s="99"/>
      <c r="S102" s="99"/>
      <c r="T102" s="99"/>
      <c r="U102" s="100"/>
      <c r="V102" s="100"/>
      <c r="W102" s="100"/>
      <c r="X102" s="52"/>
      <c r="Y102" s="52"/>
      <c r="Z102" s="52"/>
      <c r="AA102" s="52"/>
      <c r="AB102" s="54" t="s">
        <v>115</v>
      </c>
      <c r="AC102" s="9" t="s">
        <v>50</v>
      </c>
      <c r="AD102" s="19">
        <v>1</v>
      </c>
      <c r="AE102" s="107">
        <v>1</v>
      </c>
      <c r="AF102" s="19">
        <v>1</v>
      </c>
      <c r="AG102" s="19">
        <v>1</v>
      </c>
      <c r="AH102" s="19">
        <v>1</v>
      </c>
      <c r="AI102" s="186">
        <v>1</v>
      </c>
      <c r="AJ102" s="19">
        <v>1</v>
      </c>
      <c r="AK102" s="19">
        <v>2026</v>
      </c>
    </row>
    <row r="103" spans="1:37" ht="131.25" customHeight="1" x14ac:dyDescent="0.25">
      <c r="A103" s="100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99"/>
      <c r="P103" s="99"/>
      <c r="Q103" s="99"/>
      <c r="R103" s="99"/>
      <c r="S103" s="99"/>
      <c r="T103" s="99"/>
      <c r="U103" s="100"/>
      <c r="V103" s="100"/>
      <c r="W103" s="100"/>
      <c r="X103" s="52"/>
      <c r="Y103" s="52"/>
      <c r="Z103" s="52"/>
      <c r="AA103" s="52"/>
      <c r="AB103" s="54" t="s">
        <v>109</v>
      </c>
      <c r="AC103" s="9" t="s">
        <v>7</v>
      </c>
      <c r="AD103" s="19">
        <v>100</v>
      </c>
      <c r="AE103" s="107">
        <v>100</v>
      </c>
      <c r="AF103" s="19">
        <v>100</v>
      </c>
      <c r="AG103" s="19">
        <v>100</v>
      </c>
      <c r="AH103" s="19">
        <v>100</v>
      </c>
      <c r="AI103" s="186">
        <v>100</v>
      </c>
      <c r="AJ103" s="19">
        <v>100</v>
      </c>
      <c r="AK103" s="19">
        <v>2026</v>
      </c>
    </row>
    <row r="104" spans="1:37" s="92" customFormat="1" ht="66.75" customHeight="1" x14ac:dyDescent="0.25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3"/>
      <c r="P104" s="73"/>
      <c r="Q104" s="73"/>
      <c r="R104" s="73"/>
      <c r="S104" s="73" t="s">
        <v>49</v>
      </c>
      <c r="T104" s="73"/>
      <c r="U104" s="72"/>
      <c r="V104" s="72"/>
      <c r="W104" s="72"/>
      <c r="X104" s="74"/>
      <c r="Y104" s="74"/>
      <c r="Z104" s="74"/>
      <c r="AA104" s="74"/>
      <c r="AB104" s="87" t="s">
        <v>143</v>
      </c>
      <c r="AC104" s="75" t="s">
        <v>3</v>
      </c>
      <c r="AD104" s="76">
        <v>0</v>
      </c>
      <c r="AE104" s="76">
        <v>0</v>
      </c>
      <c r="AF104" s="76">
        <v>0</v>
      </c>
      <c r="AG104" s="76">
        <v>0</v>
      </c>
      <c r="AH104" s="76">
        <v>0</v>
      </c>
      <c r="AI104" s="189">
        <v>0</v>
      </c>
      <c r="AJ104" s="76">
        <v>0</v>
      </c>
      <c r="AK104" s="77">
        <v>2026</v>
      </c>
    </row>
    <row r="105" spans="1:37" s="2" customFormat="1" ht="52.5" customHeight="1" x14ac:dyDescent="0.25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8"/>
      <c r="P105" s="88"/>
      <c r="Q105" s="88"/>
      <c r="R105" s="88"/>
      <c r="S105" s="88"/>
      <c r="T105" s="88"/>
      <c r="U105" s="89"/>
      <c r="V105" s="89"/>
      <c r="W105" s="89"/>
      <c r="X105" s="52"/>
      <c r="Y105" s="52"/>
      <c r="Z105" s="52"/>
      <c r="AA105" s="52"/>
      <c r="AB105" s="54" t="s">
        <v>144</v>
      </c>
      <c r="AC105" s="9" t="s">
        <v>7</v>
      </c>
      <c r="AD105" s="8">
        <v>100</v>
      </c>
      <c r="AE105" s="108">
        <v>100</v>
      </c>
      <c r="AF105" s="8">
        <v>100</v>
      </c>
      <c r="AG105" s="8">
        <v>100</v>
      </c>
      <c r="AH105" s="8">
        <v>100</v>
      </c>
      <c r="AI105" s="200">
        <v>100</v>
      </c>
      <c r="AJ105" s="8">
        <v>100</v>
      </c>
      <c r="AK105" s="19">
        <v>2026</v>
      </c>
    </row>
    <row r="106" spans="1:37" s="2" customFormat="1" ht="57.75" customHeight="1" x14ac:dyDescent="0.25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8"/>
      <c r="P106" s="88"/>
      <c r="Q106" s="88"/>
      <c r="R106" s="88"/>
      <c r="S106" s="88"/>
      <c r="T106" s="88"/>
      <c r="U106" s="89"/>
      <c r="V106" s="89"/>
      <c r="W106" s="89"/>
      <c r="X106" s="52"/>
      <c r="Y106" s="52"/>
      <c r="Z106" s="52"/>
      <c r="AA106" s="52"/>
      <c r="AB106" s="54" t="s">
        <v>145</v>
      </c>
      <c r="AC106" s="9" t="s">
        <v>7</v>
      </c>
      <c r="AD106" s="8">
        <v>100</v>
      </c>
      <c r="AE106" s="108">
        <v>100</v>
      </c>
      <c r="AF106" s="8">
        <v>100</v>
      </c>
      <c r="AG106" s="8">
        <v>100</v>
      </c>
      <c r="AH106" s="8">
        <v>100</v>
      </c>
      <c r="AI106" s="200">
        <v>100</v>
      </c>
      <c r="AJ106" s="8">
        <v>100</v>
      </c>
      <c r="AK106" s="19">
        <v>2026</v>
      </c>
    </row>
    <row r="107" spans="1:37" s="2" customFormat="1" ht="57" customHeight="1" x14ac:dyDescent="0.25">
      <c r="A107" s="89"/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8"/>
      <c r="P107" s="88"/>
      <c r="Q107" s="88"/>
      <c r="R107" s="88"/>
      <c r="S107" s="88"/>
      <c r="T107" s="88"/>
      <c r="U107" s="89"/>
      <c r="V107" s="89"/>
      <c r="W107" s="89"/>
      <c r="X107" s="52"/>
      <c r="Y107" s="52"/>
      <c r="Z107" s="52"/>
      <c r="AA107" s="52"/>
      <c r="AB107" s="54" t="s">
        <v>146</v>
      </c>
      <c r="AC107" s="9" t="s">
        <v>7</v>
      </c>
      <c r="AD107" s="8">
        <v>100</v>
      </c>
      <c r="AE107" s="108">
        <v>100</v>
      </c>
      <c r="AF107" s="8">
        <v>100</v>
      </c>
      <c r="AG107" s="8">
        <v>100</v>
      </c>
      <c r="AH107" s="8">
        <v>100</v>
      </c>
      <c r="AI107" s="200">
        <v>100</v>
      </c>
      <c r="AJ107" s="8">
        <v>100</v>
      </c>
      <c r="AK107" s="19">
        <v>2026</v>
      </c>
    </row>
    <row r="108" spans="1:37" s="2" customFormat="1" ht="91.5" customHeight="1" x14ac:dyDescent="0.25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5"/>
      <c r="P108" s="95"/>
      <c r="Q108" s="95"/>
      <c r="R108" s="95"/>
      <c r="S108" s="95"/>
      <c r="T108" s="95"/>
      <c r="U108" s="96"/>
      <c r="V108" s="96"/>
      <c r="W108" s="96"/>
      <c r="X108" s="52"/>
      <c r="Y108" s="52"/>
      <c r="Z108" s="52"/>
      <c r="AA108" s="52"/>
      <c r="AB108" s="54" t="s">
        <v>148</v>
      </c>
      <c r="AC108" s="9" t="s">
        <v>50</v>
      </c>
      <c r="AD108" s="8">
        <v>1</v>
      </c>
      <c r="AE108" s="108">
        <v>1</v>
      </c>
      <c r="AF108" s="8">
        <v>1</v>
      </c>
      <c r="AG108" s="8">
        <v>1</v>
      </c>
      <c r="AH108" s="8">
        <v>1</v>
      </c>
      <c r="AI108" s="200">
        <v>1</v>
      </c>
      <c r="AJ108" s="8">
        <v>1</v>
      </c>
      <c r="AK108" s="19">
        <v>2026</v>
      </c>
    </row>
    <row r="109" spans="1:37" s="2" customFormat="1" ht="57.75" customHeight="1" x14ac:dyDescent="0.25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0"/>
      <c r="P109" s="90"/>
      <c r="Q109" s="90"/>
      <c r="R109" s="90"/>
      <c r="S109" s="90"/>
      <c r="T109" s="90"/>
      <c r="U109" s="91"/>
      <c r="V109" s="91"/>
      <c r="W109" s="91"/>
      <c r="X109" s="52"/>
      <c r="Y109" s="52"/>
      <c r="Z109" s="52"/>
      <c r="AA109" s="52"/>
      <c r="AB109" s="54" t="s">
        <v>149</v>
      </c>
      <c r="AC109" s="9" t="s">
        <v>7</v>
      </c>
      <c r="AD109" s="8">
        <v>100</v>
      </c>
      <c r="AE109" s="108">
        <v>100</v>
      </c>
      <c r="AF109" s="8">
        <v>100</v>
      </c>
      <c r="AG109" s="8">
        <v>100</v>
      </c>
      <c r="AH109" s="8">
        <v>100</v>
      </c>
      <c r="AI109" s="200">
        <v>100</v>
      </c>
      <c r="AJ109" s="8">
        <v>100</v>
      </c>
      <c r="AK109" s="19">
        <v>2026</v>
      </c>
    </row>
    <row r="110" spans="1:37" s="2" customFormat="1" ht="55.5" customHeight="1" x14ac:dyDescent="0.25">
      <c r="A110" s="91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0"/>
      <c r="P110" s="90"/>
      <c r="Q110" s="90"/>
      <c r="R110" s="90"/>
      <c r="S110" s="90"/>
      <c r="T110" s="90"/>
      <c r="U110" s="91"/>
      <c r="V110" s="91"/>
      <c r="W110" s="91"/>
      <c r="X110" s="52"/>
      <c r="Y110" s="52"/>
      <c r="Z110" s="52"/>
      <c r="AA110" s="52"/>
      <c r="AB110" s="54" t="s">
        <v>150</v>
      </c>
      <c r="AC110" s="9" t="s">
        <v>2</v>
      </c>
      <c r="AD110" s="8">
        <v>1</v>
      </c>
      <c r="AE110" s="108">
        <v>1</v>
      </c>
      <c r="AF110" s="8">
        <v>1</v>
      </c>
      <c r="AG110" s="8">
        <v>1</v>
      </c>
      <c r="AH110" s="108">
        <v>0</v>
      </c>
      <c r="AI110" s="194">
        <v>0</v>
      </c>
      <c r="AJ110" s="108">
        <v>4</v>
      </c>
      <c r="AK110" s="19">
        <v>2024</v>
      </c>
    </row>
    <row r="111" spans="1:37" s="2" customFormat="1" ht="54.75" customHeight="1" x14ac:dyDescent="0.25">
      <c r="A111" s="91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0"/>
      <c r="P111" s="90"/>
      <c r="Q111" s="90"/>
      <c r="R111" s="90"/>
      <c r="S111" s="90"/>
      <c r="T111" s="90"/>
      <c r="U111" s="91"/>
      <c r="V111" s="91"/>
      <c r="W111" s="91"/>
      <c r="X111" s="52"/>
      <c r="Y111" s="52"/>
      <c r="Z111" s="52"/>
      <c r="AA111" s="52"/>
      <c r="AB111" s="54" t="s">
        <v>151</v>
      </c>
      <c r="AC111" s="9" t="s">
        <v>2</v>
      </c>
      <c r="AD111" s="8">
        <v>1</v>
      </c>
      <c r="AE111" s="108">
        <v>1</v>
      </c>
      <c r="AF111" s="8">
        <v>1</v>
      </c>
      <c r="AG111" s="8">
        <v>1</v>
      </c>
      <c r="AH111" s="108">
        <v>0</v>
      </c>
      <c r="AI111" s="194">
        <v>0</v>
      </c>
      <c r="AJ111" s="108">
        <f>SUM(AD111:AI111)</f>
        <v>4</v>
      </c>
      <c r="AK111" s="19">
        <v>2024</v>
      </c>
    </row>
    <row r="112" spans="1:37" s="2" customFormat="1" ht="68.25" customHeight="1" x14ac:dyDescent="0.25">
      <c r="A112" s="114"/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3"/>
      <c r="P112" s="113"/>
      <c r="Q112" s="113"/>
      <c r="R112" s="113"/>
      <c r="S112" s="113"/>
      <c r="T112" s="113"/>
      <c r="U112" s="114"/>
      <c r="V112" s="114"/>
      <c r="W112" s="114"/>
      <c r="X112" s="52"/>
      <c r="Y112" s="52"/>
      <c r="Z112" s="52"/>
      <c r="AA112" s="52"/>
      <c r="AB112" s="54" t="s">
        <v>147</v>
      </c>
      <c r="AC112" s="9" t="s">
        <v>2</v>
      </c>
      <c r="AD112" s="8">
        <v>0</v>
      </c>
      <c r="AE112" s="108">
        <v>0</v>
      </c>
      <c r="AF112" s="8">
        <v>0</v>
      </c>
      <c r="AG112" s="8">
        <v>1</v>
      </c>
      <c r="AH112" s="108">
        <v>1</v>
      </c>
      <c r="AI112" s="194">
        <v>1</v>
      </c>
      <c r="AJ112" s="108">
        <v>1</v>
      </c>
      <c r="AK112" s="19">
        <v>2026</v>
      </c>
    </row>
    <row r="113" spans="1:37" s="2" customFormat="1" ht="116.25" customHeight="1" x14ac:dyDescent="0.25">
      <c r="A113" s="100"/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99"/>
      <c r="P113" s="99"/>
      <c r="Q113" s="99"/>
      <c r="R113" s="99"/>
      <c r="S113" s="99"/>
      <c r="T113" s="99"/>
      <c r="U113" s="100"/>
      <c r="V113" s="100"/>
      <c r="W113" s="100"/>
      <c r="X113" s="52"/>
      <c r="Y113" s="52"/>
      <c r="Z113" s="52"/>
      <c r="AA113" s="52"/>
      <c r="AB113" s="54" t="s">
        <v>114</v>
      </c>
      <c r="AC113" s="9" t="s">
        <v>50</v>
      </c>
      <c r="AD113" s="8">
        <v>1</v>
      </c>
      <c r="AE113" s="108">
        <v>1</v>
      </c>
      <c r="AF113" s="8">
        <v>1</v>
      </c>
      <c r="AG113" s="8">
        <v>1</v>
      </c>
      <c r="AH113" s="8">
        <v>1</v>
      </c>
      <c r="AI113" s="200">
        <v>1</v>
      </c>
      <c r="AJ113" s="8">
        <v>1</v>
      </c>
      <c r="AK113" s="19">
        <v>2026</v>
      </c>
    </row>
    <row r="114" spans="1:37" s="2" customFormat="1" ht="96.75" customHeight="1" x14ac:dyDescent="0.25">
      <c r="A114" s="100"/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99"/>
      <c r="P114" s="99"/>
      <c r="Q114" s="99"/>
      <c r="R114" s="99"/>
      <c r="S114" s="99"/>
      <c r="T114" s="99"/>
      <c r="U114" s="100"/>
      <c r="V114" s="100"/>
      <c r="W114" s="100"/>
      <c r="X114" s="52"/>
      <c r="Y114" s="52"/>
      <c r="Z114" s="52"/>
      <c r="AA114" s="52"/>
      <c r="AB114" s="54" t="s">
        <v>107</v>
      </c>
      <c r="AC114" s="9" t="s">
        <v>7</v>
      </c>
      <c r="AD114" s="8">
        <v>100</v>
      </c>
      <c r="AE114" s="108">
        <v>100</v>
      </c>
      <c r="AF114" s="8">
        <v>100</v>
      </c>
      <c r="AG114" s="8">
        <v>100</v>
      </c>
      <c r="AH114" s="8">
        <v>100</v>
      </c>
      <c r="AI114" s="200">
        <v>100</v>
      </c>
      <c r="AJ114" s="8">
        <v>100</v>
      </c>
      <c r="AK114" s="19">
        <v>2026</v>
      </c>
    </row>
    <row r="115" spans="1:37" ht="42.75" customHeight="1" x14ac:dyDescent="0.25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116"/>
      <c r="V115" s="116"/>
      <c r="W115" s="116"/>
      <c r="X115" s="116"/>
      <c r="Y115" s="116"/>
      <c r="Z115" s="116"/>
      <c r="AA115" s="116"/>
      <c r="AB115" s="54" t="s">
        <v>156</v>
      </c>
      <c r="AC115" s="9" t="s">
        <v>136</v>
      </c>
      <c r="AD115" s="8">
        <v>2</v>
      </c>
      <c r="AE115" s="108">
        <v>1</v>
      </c>
      <c r="AF115" s="8">
        <v>1</v>
      </c>
      <c r="AG115" s="8">
        <v>1</v>
      </c>
      <c r="AH115" s="8">
        <v>1</v>
      </c>
      <c r="AI115" s="200">
        <v>1</v>
      </c>
      <c r="AJ115" s="8">
        <v>7</v>
      </c>
      <c r="AK115" s="19">
        <v>2026</v>
      </c>
    </row>
    <row r="116" spans="1:37" x14ac:dyDescent="0.25">
      <c r="AK116" s="97" t="s">
        <v>106</v>
      </c>
    </row>
    <row r="118" spans="1:37" ht="18.75" x14ac:dyDescent="0.3">
      <c r="B118" s="215" t="s">
        <v>157</v>
      </c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  <c r="S118" s="215"/>
      <c r="T118" s="215"/>
      <c r="U118" s="215"/>
      <c r="V118" s="215"/>
      <c r="W118" s="215"/>
      <c r="X118" s="215"/>
      <c r="Y118" s="215"/>
      <c r="Z118" s="215"/>
      <c r="AA118" s="215"/>
      <c r="AB118" s="215"/>
      <c r="AC118" s="20"/>
      <c r="AD118" s="40"/>
      <c r="AE118" s="160"/>
    </row>
    <row r="119" spans="1:37" ht="18.75" x14ac:dyDescent="0.3">
      <c r="B119" s="215" t="s">
        <v>142</v>
      </c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  <c r="R119" s="215"/>
      <c r="S119" s="215"/>
      <c r="T119" s="215"/>
      <c r="U119" s="215"/>
      <c r="V119" s="215"/>
      <c r="W119" s="215"/>
      <c r="X119" s="215"/>
      <c r="Y119" s="215"/>
      <c r="Z119" s="215"/>
      <c r="AA119" s="215"/>
      <c r="AB119" s="215"/>
      <c r="AC119" s="20"/>
      <c r="AD119" s="40"/>
      <c r="AE119" s="160"/>
      <c r="AG119" s="119" t="s">
        <v>158</v>
      </c>
      <c r="AH119" s="10"/>
      <c r="AI119" s="10"/>
      <c r="AJ119" s="10"/>
      <c r="AK119" s="10"/>
    </row>
    <row r="120" spans="1:37" ht="15.75" x14ac:dyDescent="0.25">
      <c r="U120" s="10"/>
      <c r="V120" s="10"/>
      <c r="W120" s="10"/>
      <c r="X120" s="10"/>
      <c r="Y120" s="10"/>
      <c r="Z120" s="10"/>
      <c r="AA120" s="10"/>
      <c r="AB120" s="13"/>
      <c r="AC120" s="20"/>
      <c r="AD120" s="40"/>
      <c r="AE120" s="160"/>
      <c r="AG120" s="41"/>
      <c r="AH120" s="10"/>
      <c r="AI120" s="10"/>
      <c r="AJ120" s="10"/>
      <c r="AK120" s="10"/>
    </row>
    <row r="121" spans="1:37" ht="15.75" x14ac:dyDescent="0.25">
      <c r="U121" s="10"/>
      <c r="V121" s="10"/>
      <c r="W121" s="10"/>
      <c r="X121" s="10"/>
      <c r="Y121" s="10"/>
      <c r="Z121" s="10"/>
      <c r="AA121" s="10"/>
      <c r="AB121" s="13"/>
      <c r="AC121" s="20"/>
      <c r="AD121" s="40"/>
      <c r="AE121" s="160"/>
      <c r="AG121" s="41"/>
      <c r="AH121" s="10"/>
      <c r="AI121" s="10"/>
      <c r="AJ121" s="10"/>
      <c r="AK121" s="10"/>
    </row>
    <row r="122" spans="1:37" ht="15.75" x14ac:dyDescent="0.25">
      <c r="U122" s="10"/>
      <c r="V122" s="10"/>
      <c r="W122" s="10"/>
      <c r="X122" s="10"/>
      <c r="Y122" s="10"/>
      <c r="Z122" s="10"/>
      <c r="AA122" s="10"/>
      <c r="AB122" s="13"/>
      <c r="AC122" s="20"/>
      <c r="AD122" s="40"/>
      <c r="AE122" s="160"/>
      <c r="AG122" s="41"/>
      <c r="AH122" s="10"/>
      <c r="AI122" s="10"/>
      <c r="AJ122" s="10"/>
      <c r="AK122" s="10"/>
    </row>
    <row r="123" spans="1:37" ht="15.75" x14ac:dyDescent="0.25">
      <c r="U123" s="10"/>
      <c r="V123" s="10"/>
      <c r="W123" s="10"/>
      <c r="X123" s="10"/>
      <c r="Y123" s="10"/>
      <c r="Z123" s="10"/>
      <c r="AA123" s="10"/>
      <c r="AB123" s="13"/>
      <c r="AC123" s="20"/>
      <c r="AD123" s="40"/>
      <c r="AE123" s="160"/>
      <c r="AG123" s="41"/>
      <c r="AH123" s="10"/>
      <c r="AI123" s="10"/>
      <c r="AJ123" s="10"/>
      <c r="AK123" s="10"/>
    </row>
    <row r="124" spans="1:37" ht="15.75" x14ac:dyDescent="0.25">
      <c r="B124" s="134" t="s">
        <v>131</v>
      </c>
      <c r="C124" s="134"/>
      <c r="D124" s="134"/>
      <c r="E124" s="134"/>
      <c r="F124" s="134"/>
      <c r="U124" s="10"/>
      <c r="V124" s="10"/>
      <c r="W124" s="10"/>
      <c r="X124" s="10"/>
      <c r="Y124" s="10"/>
      <c r="Z124" s="10"/>
      <c r="AA124" s="10"/>
      <c r="AB124" s="13"/>
      <c r="AC124" s="20"/>
      <c r="AD124" s="40"/>
      <c r="AE124" s="160"/>
      <c r="AF124" s="40"/>
      <c r="AG124" s="40"/>
      <c r="AH124" s="10"/>
      <c r="AI124" s="10"/>
      <c r="AJ124" s="10"/>
      <c r="AK124" s="10"/>
    </row>
    <row r="125" spans="1:37" ht="15.75" x14ac:dyDescent="0.25">
      <c r="B125" s="134" t="s">
        <v>137</v>
      </c>
      <c r="C125" s="134"/>
      <c r="D125" s="134"/>
      <c r="E125" s="134"/>
      <c r="F125" s="134"/>
      <c r="U125" s="10"/>
      <c r="V125" s="10"/>
      <c r="W125" s="10"/>
      <c r="X125" s="10"/>
      <c r="Y125" s="10"/>
      <c r="Z125" s="10"/>
      <c r="AA125" s="10"/>
      <c r="AB125" s="13"/>
      <c r="AC125" s="20"/>
      <c r="AD125" s="40"/>
      <c r="AE125" s="160"/>
      <c r="AF125" s="40"/>
      <c r="AG125" s="40"/>
      <c r="AH125" s="10"/>
      <c r="AI125" s="10"/>
      <c r="AJ125" s="10"/>
      <c r="AK125" s="10"/>
    </row>
  </sheetData>
  <mergeCells count="20">
    <mergeCell ref="B118:AB118"/>
    <mergeCell ref="B119:AB119"/>
    <mergeCell ref="A17:P17"/>
    <mergeCell ref="B13:AJ13"/>
    <mergeCell ref="D14:AC14"/>
    <mergeCell ref="A26:C26"/>
    <mergeCell ref="D26:E26"/>
    <mergeCell ref="F26:G26"/>
    <mergeCell ref="H26:N26"/>
    <mergeCell ref="Y26:AA26"/>
    <mergeCell ref="AS24:AT24"/>
    <mergeCell ref="A10:AK10"/>
    <mergeCell ref="A11:AK11"/>
    <mergeCell ref="A12:AK12"/>
    <mergeCell ref="AJ25:AK25"/>
    <mergeCell ref="A18:P18"/>
    <mergeCell ref="A25:AA25"/>
    <mergeCell ref="AB25:AB26"/>
    <mergeCell ref="AC25:AC26"/>
    <mergeCell ref="AD25:AI25"/>
  </mergeCells>
  <pageMargins left="0.78740157480314965" right="0.38" top="0.28999999999999998" bottom="0.3" header="0.19685039370078741" footer="0.19685039370078741"/>
  <pageSetup paperSize="9" scale="60" fitToHeight="0" orientation="landscape" verticalDpi="180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2013-10-16T11:40:57Z</cp:lastPrinted>
  <dcterms:created xsi:type="dcterms:W3CDTF">2006-09-28T05:33:49Z</dcterms:created>
  <dcterms:modified xsi:type="dcterms:W3CDTF">2022-11-03T12:29:52Z</dcterms:modified>
</cp:coreProperties>
</file>